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'раздел-2'!$5:$5</definedName>
    <definedName name="_xlnm.Print_Area" localSheetId="6">'раздел-2'!$A$1:$I$87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1" i="7" l="1"/>
  <c r="F63" i="7"/>
  <c r="F57" i="7"/>
  <c r="F53" i="7"/>
  <c r="F52" i="7"/>
  <c r="F51" i="7"/>
  <c r="F50" i="7"/>
  <c r="F49" i="7"/>
  <c r="F48" i="7"/>
  <c r="F47" i="7"/>
  <c r="F46" i="7"/>
  <c r="F45" i="7"/>
  <c r="F44" i="7"/>
  <c r="F43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1" i="7"/>
  <c r="F20" i="7"/>
  <c r="E67" i="6"/>
  <c r="E36" i="6"/>
  <c r="F37" i="6"/>
  <c r="E67" i="5" l="1"/>
  <c r="E37" i="5"/>
  <c r="E69" i="5" l="1"/>
  <c r="E63" i="5"/>
  <c r="E64" i="5"/>
  <c r="E23" i="3" l="1"/>
  <c r="F69" i="7" l="1"/>
  <c r="F68" i="7"/>
  <c r="G67" i="7"/>
  <c r="G68" i="7"/>
  <c r="H68" i="7"/>
  <c r="F67" i="7"/>
  <c r="F66" i="7"/>
  <c r="F65" i="7"/>
  <c r="F64" i="7"/>
  <c r="F62" i="7"/>
  <c r="F60" i="7"/>
  <c r="F59" i="7"/>
  <c r="F58" i="7"/>
  <c r="G28" i="7"/>
  <c r="H28" i="7" s="1"/>
  <c r="G29" i="7"/>
  <c r="H29" i="7" s="1"/>
  <c r="G31" i="7"/>
  <c r="H31" i="7" s="1"/>
  <c r="G32" i="7"/>
  <c r="H32" i="7" s="1"/>
  <c r="H62" i="7" s="1"/>
  <c r="G33" i="7"/>
  <c r="H33" i="7" s="1"/>
  <c r="G34" i="7"/>
  <c r="H34" i="7" s="1"/>
  <c r="G35" i="7"/>
  <c r="H35" i="7" s="1"/>
  <c r="G36" i="7"/>
  <c r="H36" i="7" s="1"/>
  <c r="G37" i="7"/>
  <c r="H37" i="7" s="1"/>
  <c r="G38" i="7"/>
  <c r="H38" i="7" s="1"/>
  <c r="G39" i="7"/>
  <c r="H39" i="7" s="1"/>
  <c r="H69" i="7" s="1"/>
  <c r="G27" i="7"/>
  <c r="H27" i="7" s="1"/>
  <c r="G30" i="7"/>
  <c r="H30" i="7" s="1"/>
  <c r="H53" i="7"/>
  <c r="H67" i="7" s="1"/>
  <c r="G53" i="7"/>
  <c r="H52" i="7"/>
  <c r="G52" i="7"/>
  <c r="H51" i="7"/>
  <c r="G51" i="7"/>
  <c r="G65" i="7" s="1"/>
  <c r="G50" i="7"/>
  <c r="G64" i="7" s="1"/>
  <c r="H49" i="7"/>
  <c r="H48" i="7"/>
  <c r="G48" i="7"/>
  <c r="G47" i="7"/>
  <c r="G61" i="7" s="1"/>
  <c r="H46" i="7"/>
  <c r="H45" i="7"/>
  <c r="G45" i="7"/>
  <c r="H44" i="7"/>
  <c r="G44" i="7"/>
  <c r="H43" i="7"/>
  <c r="G43" i="7"/>
  <c r="H18" i="7"/>
  <c r="G18" i="7"/>
  <c r="F18" i="7"/>
  <c r="G70" i="6"/>
  <c r="F70" i="6"/>
  <c r="G69" i="6"/>
  <c r="F69" i="6"/>
  <c r="G68" i="6"/>
  <c r="F68" i="6"/>
  <c r="G67" i="6"/>
  <c r="G66" i="6"/>
  <c r="G65" i="6"/>
  <c r="F65" i="6"/>
  <c r="G64" i="6"/>
  <c r="F63" i="6"/>
  <c r="G62" i="6"/>
  <c r="F62" i="6"/>
  <c r="G61" i="6"/>
  <c r="F61" i="6"/>
  <c r="G60" i="6"/>
  <c r="F60" i="6"/>
  <c r="E71" i="6"/>
  <c r="F71" i="6"/>
  <c r="G71" i="6"/>
  <c r="F48" i="6"/>
  <c r="G48" i="6" s="1"/>
  <c r="F49" i="6"/>
  <c r="G49" i="6" s="1"/>
  <c r="F47" i="6"/>
  <c r="G47" i="6" s="1"/>
  <c r="G37" i="6"/>
  <c r="G36" i="6" s="1"/>
  <c r="F36" i="6"/>
  <c r="F35" i="6"/>
  <c r="G35" i="6" s="1"/>
  <c r="F34" i="6"/>
  <c r="G34" i="6" s="1"/>
  <c r="F33" i="6"/>
  <c r="G33" i="6" s="1"/>
  <c r="G11" i="6"/>
  <c r="F11" i="6"/>
  <c r="G10" i="6"/>
  <c r="F10" i="6"/>
  <c r="F49" i="5"/>
  <c r="G49" i="5" s="1"/>
  <c r="G47" i="5"/>
  <c r="F47" i="5"/>
  <c r="F72" i="5"/>
  <c r="G72" i="5" s="1"/>
  <c r="G61" i="5"/>
  <c r="G65" i="5"/>
  <c r="G68" i="5"/>
  <c r="G71" i="5"/>
  <c r="G60" i="5"/>
  <c r="F61" i="5"/>
  <c r="F62" i="5"/>
  <c r="G62" i="5" s="1"/>
  <c r="F63" i="5"/>
  <c r="G63" i="5" s="1"/>
  <c r="F64" i="5"/>
  <c r="G64" i="5" s="1"/>
  <c r="F65" i="5"/>
  <c r="F66" i="5"/>
  <c r="G66" i="5" s="1"/>
  <c r="F67" i="5"/>
  <c r="G67" i="5" s="1"/>
  <c r="F68" i="5"/>
  <c r="F69" i="5"/>
  <c r="G69" i="5" s="1"/>
  <c r="F70" i="5"/>
  <c r="G70" i="5" s="1"/>
  <c r="F71" i="5"/>
  <c r="F60" i="5"/>
  <c r="E59" i="5"/>
  <c r="F26" i="7" s="1"/>
  <c r="F25" i="7" s="1"/>
  <c r="F34" i="5"/>
  <c r="G34" i="5" s="1"/>
  <c r="F37" i="5"/>
  <c r="G37" i="5" s="1"/>
  <c r="E36" i="5"/>
  <c r="F33" i="5"/>
  <c r="F10" i="5"/>
  <c r="H66" i="7" l="1"/>
  <c r="H65" i="7"/>
  <c r="H63" i="7"/>
  <c r="H60" i="7"/>
  <c r="H59" i="7"/>
  <c r="H58" i="7"/>
  <c r="H57" i="7"/>
  <c r="G69" i="7"/>
  <c r="G66" i="7"/>
  <c r="G62" i="7"/>
  <c r="G59" i="7"/>
  <c r="G58" i="7"/>
  <c r="G57" i="7"/>
  <c r="E59" i="6"/>
  <c r="G33" i="5"/>
  <c r="G46" i="7"/>
  <c r="G60" i="7" s="1"/>
  <c r="F42" i="7"/>
  <c r="F56" i="7" s="1"/>
  <c r="F55" i="7" s="1"/>
  <c r="G49" i="7"/>
  <c r="G63" i="7" s="1"/>
  <c r="H47" i="7"/>
  <c r="H61" i="7" s="1"/>
  <c r="H50" i="7"/>
  <c r="H64" i="7" s="1"/>
  <c r="F66" i="6"/>
  <c r="G63" i="6"/>
  <c r="G59" i="6" s="1"/>
  <c r="G57" i="6" s="1"/>
  <c r="F64" i="6"/>
  <c r="F67" i="6"/>
  <c r="G59" i="5"/>
  <c r="G57" i="5" s="1"/>
  <c r="H26" i="7" s="1"/>
  <c r="H25" i="7" s="1"/>
  <c r="F59" i="5"/>
  <c r="G26" i="7" s="1"/>
  <c r="G25" i="7" s="1"/>
  <c r="G10" i="5"/>
  <c r="G9" i="5" s="1"/>
  <c r="G8" i="5" s="1"/>
  <c r="F59" i="3"/>
  <c r="F57" i="3" s="1"/>
  <c r="F31" i="3" s="1"/>
  <c r="G59" i="3"/>
  <c r="H59" i="3"/>
  <c r="H57" i="3" s="1"/>
  <c r="H31" i="3" s="1"/>
  <c r="H7" i="3" s="1"/>
  <c r="E59" i="3"/>
  <c r="E57" i="3" s="1"/>
  <c r="I72" i="7"/>
  <c r="H72" i="7"/>
  <c r="G72" i="7"/>
  <c r="F72" i="7"/>
  <c r="I55" i="7"/>
  <c r="I41" i="7"/>
  <c r="I25" i="7"/>
  <c r="I17" i="7"/>
  <c r="H17" i="7"/>
  <c r="G17" i="7"/>
  <c r="F17" i="7"/>
  <c r="I14" i="7"/>
  <c r="H14" i="7"/>
  <c r="G14" i="7"/>
  <c r="F14" i="7"/>
  <c r="I13" i="7"/>
  <c r="I6" i="7" s="1"/>
  <c r="G74" i="6"/>
  <c r="F74" i="6"/>
  <c r="E74" i="6"/>
  <c r="H71" i="6"/>
  <c r="H57" i="6" s="1"/>
  <c r="H31" i="6" s="1"/>
  <c r="H7" i="6" s="1"/>
  <c r="E57" i="6"/>
  <c r="G50" i="6"/>
  <c r="F50" i="6"/>
  <c r="E50" i="6"/>
  <c r="G46" i="6"/>
  <c r="F46" i="6"/>
  <c r="E46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G8" i="6" s="1"/>
  <c r="F9" i="6"/>
  <c r="F8" i="6" s="1"/>
  <c r="E9" i="6"/>
  <c r="H8" i="6"/>
  <c r="G76" i="5"/>
  <c r="F76" i="5"/>
  <c r="E76" i="5"/>
  <c r="H73" i="5"/>
  <c r="G73" i="5"/>
  <c r="F73" i="5"/>
  <c r="E73" i="5"/>
  <c r="H57" i="5"/>
  <c r="F57" i="5"/>
  <c r="E57" i="5"/>
  <c r="G50" i="5"/>
  <c r="F50" i="5"/>
  <c r="E50" i="5"/>
  <c r="G46" i="5"/>
  <c r="F46" i="5"/>
  <c r="E46" i="5"/>
  <c r="G39" i="5"/>
  <c r="F39" i="5"/>
  <c r="E39" i="5"/>
  <c r="G36" i="5"/>
  <c r="G32" i="5" s="1"/>
  <c r="F36" i="5"/>
  <c r="F32" i="5" s="1"/>
  <c r="E32" i="5"/>
  <c r="H31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F9" i="5"/>
  <c r="F8" i="5" s="1"/>
  <c r="E9" i="5"/>
  <c r="H8" i="5"/>
  <c r="H7" i="5"/>
  <c r="G65" i="4"/>
  <c r="F65" i="4"/>
  <c r="E65" i="4"/>
  <c r="H62" i="4"/>
  <c r="G62" i="4"/>
  <c r="F62" i="4"/>
  <c r="E62" i="4"/>
  <c r="H57" i="4"/>
  <c r="G57" i="4"/>
  <c r="F57" i="4"/>
  <c r="E57" i="4"/>
  <c r="G50" i="4"/>
  <c r="F50" i="4"/>
  <c r="E50" i="4"/>
  <c r="G46" i="4"/>
  <c r="F46" i="4"/>
  <c r="E46" i="4"/>
  <c r="G39" i="4"/>
  <c r="F39" i="4"/>
  <c r="E39" i="4"/>
  <c r="G36" i="4"/>
  <c r="G32" i="4" s="1"/>
  <c r="G31" i="4" s="1"/>
  <c r="G7" i="4" s="1"/>
  <c r="F36" i="4"/>
  <c r="E36" i="4"/>
  <c r="E32" i="4" s="1"/>
  <c r="E31" i="4" s="1"/>
  <c r="E7" i="4" s="1"/>
  <c r="F32" i="4"/>
  <c r="H31" i="4"/>
  <c r="F31" i="4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H8" i="4"/>
  <c r="G8" i="4"/>
  <c r="F8" i="4"/>
  <c r="E8" i="4"/>
  <c r="H7" i="4"/>
  <c r="F7" i="4"/>
  <c r="G66" i="3"/>
  <c r="F66" i="3"/>
  <c r="E66" i="3"/>
  <c r="H63" i="3"/>
  <c r="G63" i="3"/>
  <c r="F63" i="3"/>
  <c r="E63" i="3"/>
  <c r="G57" i="3"/>
  <c r="G50" i="3"/>
  <c r="F50" i="3"/>
  <c r="E50" i="3"/>
  <c r="G46" i="3"/>
  <c r="F46" i="3"/>
  <c r="E46" i="3"/>
  <c r="G39" i="3"/>
  <c r="F39" i="3"/>
  <c r="E39" i="3"/>
  <c r="G36" i="3"/>
  <c r="G32" i="3" s="1"/>
  <c r="G31" i="3" s="1"/>
  <c r="G7" i="3" s="1"/>
  <c r="F36" i="3"/>
  <c r="E36" i="3"/>
  <c r="E32" i="3" s="1"/>
  <c r="F32" i="3"/>
  <c r="H26" i="3"/>
  <c r="G26" i="3"/>
  <c r="F26" i="3"/>
  <c r="E26" i="3"/>
  <c r="H22" i="3"/>
  <c r="G22" i="3"/>
  <c r="F22" i="3"/>
  <c r="F8" i="3" s="1"/>
  <c r="E22" i="3"/>
  <c r="E8" i="3" s="1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G9" i="3"/>
  <c r="F9" i="3"/>
  <c r="E9" i="3"/>
  <c r="H8" i="3"/>
  <c r="G8" i="3"/>
  <c r="G67" i="2"/>
  <c r="F67" i="2"/>
  <c r="E67" i="2"/>
  <c r="H64" i="2"/>
  <c r="G64" i="2"/>
  <c r="F64" i="2"/>
  <c r="E64" i="2"/>
  <c r="H59" i="2"/>
  <c r="G59" i="2"/>
  <c r="F59" i="2"/>
  <c r="E59" i="2"/>
  <c r="G52" i="2"/>
  <c r="F52" i="2"/>
  <c r="E52" i="2"/>
  <c r="G48" i="2"/>
  <c r="F48" i="2"/>
  <c r="E48" i="2"/>
  <c r="G41" i="2"/>
  <c r="F41" i="2"/>
  <c r="E41" i="2"/>
  <c r="G38" i="2"/>
  <c r="G34" i="2" s="1"/>
  <c r="G33" i="2" s="1"/>
  <c r="G9" i="2" s="1"/>
  <c r="F38" i="2"/>
  <c r="E38" i="2"/>
  <c r="E34" i="2" s="1"/>
  <c r="E33" i="2" s="1"/>
  <c r="E9" i="2" s="1"/>
  <c r="F34" i="2"/>
  <c r="H33" i="2"/>
  <c r="F33" i="2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G11" i="2"/>
  <c r="F11" i="2"/>
  <c r="E11" i="2"/>
  <c r="H10" i="2"/>
  <c r="G10" i="2"/>
  <c r="F10" i="2"/>
  <c r="E10" i="2"/>
  <c r="H9" i="2"/>
  <c r="F9" i="2"/>
  <c r="F41" i="7" l="1"/>
  <c r="F13" i="7" s="1"/>
  <c r="F6" i="7" s="1"/>
  <c r="F59" i="6"/>
  <c r="F57" i="6" s="1"/>
  <c r="F31" i="6" s="1"/>
  <c r="F7" i="6" s="1"/>
  <c r="F31" i="5"/>
  <c r="F7" i="5" s="1"/>
  <c r="G31" i="5"/>
  <c r="G7" i="5" s="1"/>
  <c r="E31" i="3"/>
  <c r="E7" i="3" s="1"/>
  <c r="E31" i="5"/>
  <c r="G42" i="7"/>
  <c r="G41" i="7" s="1"/>
  <c r="G13" i="7" s="1"/>
  <c r="G6" i="7" s="1"/>
  <c r="H42" i="7"/>
  <c r="H41" i="7" s="1"/>
  <c r="H13" i="7" s="1"/>
  <c r="H6" i="7" s="1"/>
  <c r="G31" i="6"/>
  <c r="G7" i="6" s="1"/>
  <c r="E31" i="6"/>
  <c r="F7" i="3"/>
  <c r="H56" i="7" l="1"/>
  <c r="H55" i="7" s="1"/>
  <c r="G56" i="7"/>
  <c r="G55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<sst xmlns="http://schemas.openxmlformats.org/spreadsheetml/2006/main" count="770" uniqueCount="175">
  <si>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</si>
  <si>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</si>
  <si>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</si>
  <si>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</si>
  <si>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</si>
  <si>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</si>
  <si>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</si>
  <si>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</si>
  <si>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</si>
  <si>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</si>
  <si>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</si>
  <si>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</si>
  <si>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</si>
  <si>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</si>
  <si>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</si>
  <si>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</si>
  <si>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</si>
  <si>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</si>
  <si>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</si>
  <si>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</si>
  <si>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</si>
  <si>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</si>
  <si>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</si>
  <si>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</si>
  <si>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</si>
  <si>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</si>
  <si>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</si>
  <si>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</si>
  <si>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</si>
  <si>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</si>
  <si>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</si>
  <si>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</si>
  <si>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</si>
  <si>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</si>
  <si>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</si>
  <si>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</si>
  <si>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</si>
  <si>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</si>
  <si>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</si>
  <si>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</si>
  <si>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</si>
  <si>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</si>
  <si>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</si>
  <si>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</si>
  <si>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</si>
  <si>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</si>
  <si>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</si>
  <si>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</si>
  <si>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</si>
  <si>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</si>
  <si>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</si>
  <si>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</si>
  <si>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</si>
  <si>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</si>
  <si>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</si>
  <si>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</si>
  <si>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</si>
  <si>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</si>
  <si>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</si>
  <si>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</si>
  <si>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</si>
  <si>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</si>
  <si>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</si>
  <si>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</si>
  <si>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</si>
  <si>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</si>
  <si>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</si>
  <si>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</si>
  <si>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</si>
  <si>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</si>
  <si>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</si>
  <si>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</si>
  <si>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</si>
  <si>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</si>
  <si>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</si>
  <si>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</si>
  <si>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</si>
  <si>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</si>
  <si>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</si>
  <si>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</si>
  <si>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</si>
  <si>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</si>
  <si>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</si>
  <si>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</si>
  <si>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</si>
  <si>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</si>
  <si>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</si>
  <si>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</si>
  <si>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</si>
  <si>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</si>
  <si>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</si>
  <si>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</si>
  <si>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</si>
  <si>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</si>
  <si>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</si>
  <si>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</si>
  <si>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</si>
  <si>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</si>
  <si>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</si>
  <si>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</si>
  <si>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</si>
  <si>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</si>
  <si>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</si>
  <si>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</si>
  <si>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</si>
  <si>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</si>
  <si>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</si>
  <si>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</si>
  <si>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</si>
  <si>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</si>
  <si>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</si>
  <si>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</si>
  <si>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</si>
  <si>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</si>
  <si>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</si>
  <si>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</si>
  <si>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</si>
  <si>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</si>
  <si>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</si>
  <si>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</si>
  <si>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</si>
  <si>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</si>
  <si>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</si>
  <si>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</si>
  <si>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</si>
  <si>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</si>
  <si>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</si>
  <si>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</si>
  <si>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</si>
  <si>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</si>
  <si>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</si>
  <si>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</si>
  <si>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</si>
  <si>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</si>
  <si>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</si>
  <si>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</si>
  <si>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</si>
  <si>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</si>
  <si>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</si>
  <si>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</si>
  <si>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</si>
  <si>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</si>
  <si>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</si>
  <si>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</si>
  <si>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</si>
  <si>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</si>
  <si>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</si>
  <si>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</si>
  <si>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</si>
  <si>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</si>
  <si>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</si>
  <si>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</si>
  <si>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</si>
  <si>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</si>
  <si>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</si>
  <si>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</si>
  <si>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</si>
  <si>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</si>
  <si>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</si>
  <si>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</si>
  <si>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</si>
  <si>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</si>
  <si>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</si>
  <si>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</si>
  <si>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</si>
  <si>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</si>
  <si>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</si>
  <si>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от «01» января 2021г.</t>
  </si>
  <si>
    <t>План финансово-хозяйственной деятельности на 2021 г. и плановый период 2022 и 2023 годов</t>
  </si>
  <si>
    <t xml:space="preserve"> </t>
  </si>
  <si>
    <r>
      <t xml:space="preserve">на </t>
    </r>
    <r>
      <rPr>
        <u/>
        <sz val="12"/>
        <rFont val="Times New Roman"/>
        <family val="1"/>
        <charset val="204"/>
      </rPr>
      <t>2021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</si>
  <si>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2022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</si>
  <si>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2023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</si>
  <si>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«01» января 2021г.</t>
  </si>
  <si>
    <t>«01» января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</si>
</sst>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5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5" sqref="A5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6" t="s">
        <v>0</v>
      </c>
      <c r="C1" s="46"/>
      <c r="D1" s="46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2" t="s">
        <v>141</v>
      </c>
      <c r="C3" s="42"/>
      <c r="D3" s="42"/>
      <c r="F3" s="4"/>
      <c r="G3" s="2"/>
    </row>
    <row r="4" spans="1:64" ht="12.75" x14ac:dyDescent="0.2">
      <c r="A4" s="2"/>
      <c r="B4" s="43" t="s">
        <v>1</v>
      </c>
      <c r="C4" s="43"/>
      <c r="D4" s="43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4.15" customHeight="1" x14ac:dyDescent="0.2">
      <c r="A5" s="2"/>
      <c r="B5" s="47" t="s">
        <v>142</v>
      </c>
      <c r="C5" s="47"/>
      <c r="D5" s="47"/>
      <c r="F5" s="4"/>
      <c r="G5" s="2"/>
    </row>
    <row r="6" spans="1:64" ht="12.75" x14ac:dyDescent="0.2">
      <c r="A6" s="2"/>
      <c r="B6" s="43" t="s">
        <v>2</v>
      </c>
      <c r="C6" s="43"/>
      <c r="D6" s="43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2" t="s">
        <v>143</v>
      </c>
      <c r="D8" s="42"/>
      <c r="F8" s="4"/>
      <c r="G8" s="2"/>
    </row>
    <row r="9" spans="1:64" ht="12.75" x14ac:dyDescent="0.2">
      <c r="A9" s="2"/>
      <c r="B9" s="5" t="s">
        <v>3</v>
      </c>
      <c r="C9" s="43" t="s">
        <v>4</v>
      </c>
      <c r="D9" s="43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4" t="s">
        <v>174</v>
      </c>
      <c r="C11" s="44"/>
      <c r="D11" s="44"/>
      <c r="F11" s="4"/>
      <c r="G11" s="2"/>
    </row>
    <row r="14" spans="1:64" ht="17.45" customHeight="1" x14ac:dyDescent="0.2">
      <c r="A14" s="45" t="s">
        <v>168</v>
      </c>
      <c r="B14" s="45"/>
      <c r="C14" s="45"/>
      <c r="D14" s="45"/>
    </row>
    <row r="15" spans="1:64" x14ac:dyDescent="0.2">
      <c r="D15" s="3" t="s">
        <v>5</v>
      </c>
    </row>
    <row r="16" spans="1:64" x14ac:dyDescent="0.2">
      <c r="A16" s="46" t="s">
        <v>167</v>
      </c>
      <c r="B16" s="46"/>
      <c r="C16" s="7" t="s">
        <v>6</v>
      </c>
      <c r="D16" s="26">
        <v>44104</v>
      </c>
    </row>
    <row r="17" spans="1:7" ht="17.45" customHeight="1" x14ac:dyDescent="0.2">
      <c r="A17" s="41" t="s">
        <v>7</v>
      </c>
      <c r="B17" s="41"/>
      <c r="C17" s="7" t="s">
        <v>8</v>
      </c>
      <c r="D17" s="9">
        <v>7200010</v>
      </c>
    </row>
    <row r="18" spans="1:7" x14ac:dyDescent="0.2">
      <c r="A18" s="41"/>
      <c r="B18" s="41"/>
      <c r="C18" s="7" t="s">
        <v>9</v>
      </c>
      <c r="D18" s="10">
        <v>45</v>
      </c>
    </row>
    <row r="19" spans="1:7" ht="17.45" customHeight="1" x14ac:dyDescent="0.2">
      <c r="A19" s="41" t="s">
        <v>140</v>
      </c>
      <c r="B19" s="41"/>
      <c r="C19" s="7" t="s">
        <v>8</v>
      </c>
      <c r="D19" s="9">
        <v>7727000</v>
      </c>
    </row>
    <row r="20" spans="1:7" x14ac:dyDescent="0.2">
      <c r="A20" s="41"/>
      <c r="B20" s="41"/>
      <c r="C20" s="7" t="s">
        <v>10</v>
      </c>
      <c r="D20" s="8">
        <v>2632094663</v>
      </c>
    </row>
    <row r="21" spans="1:7" x14ac:dyDescent="0.2">
      <c r="A21" s="41"/>
      <c r="B21" s="41"/>
      <c r="C21" s="7" t="s">
        <v>11</v>
      </c>
      <c r="D21" s="8">
        <v>263201001</v>
      </c>
      <c r="G21" s="1" t="s">
        <v>169</v>
      </c>
    </row>
    <row r="22" spans="1:7" ht="17.45" customHeight="1" x14ac:dyDescent="0.2">
      <c r="A22" s="41" t="s">
        <v>12</v>
      </c>
      <c r="B22" s="41"/>
      <c r="C22" s="7" t="s">
        <v>13</v>
      </c>
      <c r="D22" s="8">
        <v>383</v>
      </c>
    </row>
  </sheetData>
  <mergeCells count="13">
    <mergeCell ref="B1:D1"/>
    <mergeCell ref="B3:D3"/>
    <mergeCell ref="B4:D4"/>
    <mergeCell ref="B5:D5"/>
    <mergeCell ref="B6:D6"/>
    <mergeCell ref="A17:B18"/>
    <mergeCell ref="A19:B21"/>
    <mergeCell ref="A22:B22"/>
    <mergeCell ref="C8:D8"/>
    <mergeCell ref="C9:D9"/>
    <mergeCell ref="B11:D11"/>
    <mergeCell ref="A14:D14"/>
    <mergeCell ref="A16:B1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2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48" t="s">
        <v>14</v>
      </c>
      <c r="B1" s="48"/>
      <c r="C1" s="48"/>
      <c r="D1" s="48"/>
      <c r="E1" s="48"/>
      <c r="F1" s="48"/>
      <c r="G1" s="48"/>
      <c r="H1" s="48"/>
    </row>
    <row r="2" spans="1:8" x14ac:dyDescent="0.25">
      <c r="A2" s="12"/>
    </row>
    <row r="3" spans="1:8" x14ac:dyDescent="0.25">
      <c r="A3" s="48" t="s">
        <v>15</v>
      </c>
      <c r="B3" s="48"/>
      <c r="C3" s="48"/>
      <c r="D3" s="48"/>
      <c r="E3" s="48"/>
      <c r="F3" s="48"/>
      <c r="G3" s="48"/>
      <c r="H3" s="48"/>
    </row>
    <row r="5" spans="1:8" ht="15.2" customHeight="1" x14ac:dyDescent="0.25">
      <c r="A5" s="49" t="s">
        <v>16</v>
      </c>
      <c r="B5" s="49" t="s">
        <v>17</v>
      </c>
      <c r="C5" s="49" t="s">
        <v>18</v>
      </c>
      <c r="D5" s="49" t="s">
        <v>19</v>
      </c>
      <c r="E5" s="49" t="s">
        <v>20</v>
      </c>
      <c r="F5" s="49"/>
      <c r="G5" s="49"/>
      <c r="H5" s="49"/>
    </row>
    <row r="6" spans="1:8" ht="63" x14ac:dyDescent="0.25">
      <c r="A6" s="49"/>
      <c r="B6" s="49"/>
      <c r="C6" s="49"/>
      <c r="D6" s="49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E8+E10-E33+E67-E71</f>
        <v>0</v>
      </c>
      <c r="F9" s="17">
        <f>F8+F10-F33+F67-F71</f>
        <v>0</v>
      </c>
      <c r="G9" s="17">
        <f>G8+G10-G33+G67-G71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/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E34+E41+E48+E52+E57+E59</f>
        <v>0</v>
      </c>
      <c r="F33" s="17">
        <f>F34+F41+F48+F52+F57+F59</f>
        <v>0</v>
      </c>
      <c r="G33" s="17">
        <f>G34+G41+G48+G52+G57+G59</f>
        <v>0</v>
      </c>
      <c r="H33" s="17">
        <f>H59</f>
        <v>0</v>
      </c>
    </row>
    <row r="34" spans="1:8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49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x14ac:dyDescent="0.25">
      <c r="A47" s="15" t="s">
        <v>54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SUM(E53:E56)</f>
        <v>0</v>
      </c>
      <c r="F52" s="17">
        <f>SUM(F53:F56)</f>
        <v>0</v>
      </c>
      <c r="G52" s="17">
        <f>SUM(G53:G56)</f>
        <v>0</v>
      </c>
      <c r="H52" s="18" t="s">
        <v>26</v>
      </c>
    </row>
    <row r="53" spans="1:8" ht="31.5" x14ac:dyDescent="0.25">
      <c r="A53" s="15" t="s">
        <v>60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61</v>
      </c>
      <c r="B54" s="16">
        <v>2420</v>
      </c>
      <c r="C54" s="14">
        <v>623</v>
      </c>
      <c r="D54" s="14"/>
      <c r="E54" s="17"/>
      <c r="F54" s="17"/>
      <c r="G54" s="17"/>
      <c r="H54" s="18" t="s">
        <v>26</v>
      </c>
    </row>
    <row r="55" spans="1:8" ht="63" x14ac:dyDescent="0.25">
      <c r="A55" s="15" t="s">
        <v>62</v>
      </c>
      <c r="B55" s="16">
        <v>2430</v>
      </c>
      <c r="C55" s="14">
        <v>634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63</v>
      </c>
      <c r="B56" s="16">
        <v>2440</v>
      </c>
      <c r="C56" s="14">
        <v>810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64</v>
      </c>
      <c r="B57" s="16">
        <v>2500</v>
      </c>
      <c r="C57" s="14" t="s">
        <v>26</v>
      </c>
      <c r="D57" s="14"/>
      <c r="E57" s="17"/>
      <c r="F57" s="17"/>
      <c r="G57" s="17"/>
      <c r="H57" s="18" t="s">
        <v>26</v>
      </c>
    </row>
    <row r="58" spans="1:8" ht="78.75" x14ac:dyDescent="0.25">
      <c r="A58" s="15" t="s">
        <v>65</v>
      </c>
      <c r="B58" s="16">
        <v>2520</v>
      </c>
      <c r="C58" s="14">
        <v>831</v>
      </c>
      <c r="D58" s="14"/>
      <c r="E58" s="17"/>
      <c r="F58" s="17"/>
      <c r="G58" s="17"/>
      <c r="H58" s="18" t="s">
        <v>26</v>
      </c>
    </row>
    <row r="59" spans="1:8" ht="31.5" x14ac:dyDescent="0.25">
      <c r="A59" s="15" t="s">
        <v>66</v>
      </c>
      <c r="B59" s="16">
        <v>2600</v>
      </c>
      <c r="C59" s="14" t="s">
        <v>26</v>
      </c>
      <c r="D59" s="14"/>
      <c r="E59" s="17">
        <f>E60+E61+E64</f>
        <v>0</v>
      </c>
      <c r="F59" s="17">
        <f>F60+F61+F64</f>
        <v>0</v>
      </c>
      <c r="G59" s="17">
        <f>G60+G61+G64</f>
        <v>0</v>
      </c>
      <c r="H59" s="17">
        <f>H60+H61+H64</f>
        <v>0</v>
      </c>
    </row>
    <row r="60" spans="1:8" ht="47.25" x14ac:dyDescent="0.25">
      <c r="A60" s="15" t="s">
        <v>67</v>
      </c>
      <c r="B60" s="16">
        <v>2630</v>
      </c>
      <c r="C60" s="14">
        <v>243</v>
      </c>
      <c r="D60" s="14"/>
      <c r="E60" s="17"/>
      <c r="F60" s="17"/>
      <c r="G60" s="17"/>
      <c r="H60" s="17"/>
    </row>
    <row r="61" spans="1:8" ht="31.5" x14ac:dyDescent="0.25">
      <c r="A61" s="15" t="s">
        <v>68</v>
      </c>
      <c r="B61" s="16">
        <v>2640</v>
      </c>
      <c r="C61" s="14">
        <v>244</v>
      </c>
      <c r="D61" s="14"/>
      <c r="E61" s="17"/>
      <c r="F61" s="17"/>
      <c r="G61" s="17"/>
      <c r="H61" s="17"/>
    </row>
    <row r="62" spans="1:8" x14ac:dyDescent="0.25">
      <c r="A62" s="15"/>
      <c r="B62" s="16">
        <v>2641</v>
      </c>
      <c r="C62" s="14">
        <v>244</v>
      </c>
      <c r="D62" s="14"/>
      <c r="E62" s="17"/>
      <c r="F62" s="17"/>
      <c r="G62" s="17"/>
      <c r="H62" s="17"/>
    </row>
    <row r="63" spans="1:8" x14ac:dyDescent="0.25">
      <c r="A63" s="15"/>
      <c r="B63" s="16">
        <v>2642</v>
      </c>
      <c r="C63" s="14">
        <v>244</v>
      </c>
      <c r="D63" s="14"/>
      <c r="E63" s="17"/>
      <c r="F63" s="17"/>
      <c r="G63" s="17"/>
      <c r="H63" s="17"/>
    </row>
    <row r="64" spans="1:8" ht="47.25" x14ac:dyDescent="0.25">
      <c r="A64" s="15" t="s">
        <v>69</v>
      </c>
      <c r="B64" s="16">
        <v>2650</v>
      </c>
      <c r="C64" s="14">
        <v>400</v>
      </c>
      <c r="D64" s="14"/>
      <c r="E64" s="17">
        <f>SUM(E65:E66)</f>
        <v>0</v>
      </c>
      <c r="F64" s="17">
        <f>SUM(F65:F66)</f>
        <v>0</v>
      </c>
      <c r="G64" s="17">
        <f>SUM(G65:G66)</f>
        <v>0</v>
      </c>
      <c r="H64" s="17">
        <f>SUM(H65:H66)</f>
        <v>0</v>
      </c>
    </row>
    <row r="65" spans="1:8" ht="47.25" x14ac:dyDescent="0.25">
      <c r="A65" s="15" t="s">
        <v>70</v>
      </c>
      <c r="B65" s="16">
        <v>2651</v>
      </c>
      <c r="C65" s="14">
        <v>406</v>
      </c>
      <c r="D65" s="14"/>
      <c r="E65" s="17"/>
      <c r="F65" s="17"/>
      <c r="G65" s="17"/>
      <c r="H65" s="17"/>
    </row>
    <row r="66" spans="1:8" ht="47.25" x14ac:dyDescent="0.25">
      <c r="A66" s="15" t="s">
        <v>71</v>
      </c>
      <c r="B66" s="16">
        <v>2652</v>
      </c>
      <c r="C66" s="14">
        <v>407</v>
      </c>
      <c r="D66" s="14"/>
      <c r="E66" s="17"/>
      <c r="F66" s="17"/>
      <c r="G66" s="17"/>
      <c r="H66" s="17"/>
    </row>
    <row r="67" spans="1:8" ht="31.5" x14ac:dyDescent="0.25">
      <c r="A67" s="15" t="s">
        <v>72</v>
      </c>
      <c r="B67" s="16">
        <v>3000</v>
      </c>
      <c r="C67" s="14">
        <v>100</v>
      </c>
      <c r="D67" s="14"/>
      <c r="E67" s="17">
        <f>SUM(E68:E70)</f>
        <v>0</v>
      </c>
      <c r="F67" s="17">
        <f>SUM(F68:F70)</f>
        <v>0</v>
      </c>
      <c r="G67" s="17">
        <f>SUM(G68:G70)</f>
        <v>0</v>
      </c>
      <c r="H67" s="18" t="s">
        <v>26</v>
      </c>
    </row>
    <row r="68" spans="1:8" x14ac:dyDescent="0.25">
      <c r="A68" s="15" t="s">
        <v>73</v>
      </c>
      <c r="B68" s="16">
        <v>3010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74</v>
      </c>
      <c r="B69" s="16">
        <v>3020</v>
      </c>
      <c r="C69" s="14"/>
      <c r="D69" s="14"/>
      <c r="E69" s="17"/>
      <c r="F69" s="17"/>
      <c r="G69" s="17"/>
      <c r="H69" s="18" t="s">
        <v>26</v>
      </c>
    </row>
    <row r="70" spans="1:8" ht="31.5" x14ac:dyDescent="0.25">
      <c r="A70" s="15" t="s">
        <v>75</v>
      </c>
      <c r="B70" s="16">
        <v>3030</v>
      </c>
      <c r="C70" s="14"/>
      <c r="D70" s="14"/>
      <c r="E70" s="17"/>
      <c r="F70" s="17"/>
      <c r="G70" s="17"/>
      <c r="H70" s="18" t="s">
        <v>26</v>
      </c>
    </row>
    <row r="71" spans="1:8" x14ac:dyDescent="0.25">
      <c r="A71" s="15" t="s">
        <v>76</v>
      </c>
      <c r="B71" s="16">
        <v>4000</v>
      </c>
      <c r="C71" s="14" t="s">
        <v>26</v>
      </c>
      <c r="D71" s="14"/>
      <c r="E71" s="17"/>
      <c r="F71" s="17"/>
      <c r="G71" s="17"/>
      <c r="H71" s="18" t="s">
        <v>26</v>
      </c>
    </row>
    <row r="72" spans="1:8" x14ac:dyDescent="0.25">
      <c r="A72" s="15" t="s">
        <v>77</v>
      </c>
      <c r="B72" s="16">
        <v>4010</v>
      </c>
      <c r="C72" s="14">
        <v>610</v>
      </c>
      <c r="D72" s="14"/>
      <c r="E72" s="17"/>
      <c r="F72" s="17"/>
      <c r="G72" s="17"/>
      <c r="H72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1"/>
  <sheetViews>
    <sheetView view="pageBreakPreview" topLeftCell="A67" zoomScale="75" zoomScaleNormal="75" zoomScaleSheetLayoutView="75" workbookViewId="0">
      <selection activeCell="E65" sqref="E65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0" t="s">
        <v>78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27" t="s">
        <v>170</v>
      </c>
      <c r="F4" s="27" t="s">
        <v>171</v>
      </c>
      <c r="G4" s="27" t="s">
        <v>172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E6+E8-E31+E66-E70</f>
        <v>0</v>
      </c>
      <c r="F7" s="17">
        <f>F6+F8-F31+F66-F70</f>
        <v>0</v>
      </c>
      <c r="G7" s="17">
        <f>G6+G8-G31+G66-G70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410796840.27999997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410796840.27999997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>
        <f>408094400+2702440.28</f>
        <v>410796840.27999997</v>
      </c>
      <c r="F23" s="28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410796840.27999997</v>
      </c>
      <c r="F31" s="17">
        <f>F32+F39+F46+F50+F55+F57</f>
        <v>0</v>
      </c>
      <c r="G31" s="17">
        <f>G32+G39+G46+G50+G55+G57</f>
        <v>0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E58+E59+E63</f>
        <v>410796840.27999997</v>
      </c>
      <c r="F57" s="17">
        <f>F58+F59+F63</f>
        <v>0</v>
      </c>
      <c r="G57" s="17">
        <f>G58+G59+G63</f>
        <v>0</v>
      </c>
      <c r="H57" s="17">
        <f>H58+H59+H63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>
        <f>E60+E61+E62</f>
        <v>410796840.27999997</v>
      </c>
      <c r="F59" s="17">
        <f t="shared" ref="F59:H59" si="0">F60+F61+F62</f>
        <v>0</v>
      </c>
      <c r="G59" s="17">
        <f t="shared" si="0"/>
        <v>0</v>
      </c>
      <c r="H59" s="17">
        <f t="shared" si="0"/>
        <v>0</v>
      </c>
    </row>
    <row r="60" spans="1:8" ht="31.5" x14ac:dyDescent="0.25">
      <c r="A60" s="29" t="s">
        <v>144</v>
      </c>
      <c r="B60" s="16">
        <v>2641</v>
      </c>
      <c r="C60" s="14">
        <v>244</v>
      </c>
      <c r="D60" s="14">
        <v>225</v>
      </c>
      <c r="E60" s="17"/>
      <c r="F60" s="17"/>
      <c r="G60" s="17"/>
      <c r="H60" s="17"/>
    </row>
    <row r="61" spans="1:8" x14ac:dyDescent="0.25">
      <c r="A61" s="30" t="s">
        <v>145</v>
      </c>
      <c r="B61" s="16">
        <v>2642</v>
      </c>
      <c r="C61" s="14">
        <v>244</v>
      </c>
      <c r="D61" s="14">
        <v>226</v>
      </c>
      <c r="E61" s="17">
        <v>2702440.28</v>
      </c>
      <c r="F61" s="17"/>
      <c r="G61" s="17"/>
      <c r="H61" s="17"/>
    </row>
    <row r="62" spans="1:8" ht="31.5" x14ac:dyDescent="0.25">
      <c r="A62" s="30" t="s">
        <v>146</v>
      </c>
      <c r="B62" s="16">
        <v>2642</v>
      </c>
      <c r="C62" s="14">
        <v>244</v>
      </c>
      <c r="D62" s="14">
        <v>310</v>
      </c>
      <c r="E62" s="17">
        <v>408094400</v>
      </c>
      <c r="F62" s="17"/>
      <c r="G62" s="17"/>
      <c r="H62" s="17"/>
    </row>
    <row r="63" spans="1:8" ht="47.25" x14ac:dyDescent="0.25">
      <c r="A63" s="15" t="s">
        <v>69</v>
      </c>
      <c r="B63" s="16">
        <v>2650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70</v>
      </c>
      <c r="B64" s="16">
        <v>2651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71</v>
      </c>
      <c r="B65" s="16">
        <v>2652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72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73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74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75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76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x14ac:dyDescent="0.25">
      <c r="A71" s="15" t="s">
        <v>77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4" orientation="landscape" r:id="rId1"/>
  <rowBreaks count="2" manualBreakCount="2">
    <brk id="25" max="16383" man="1"/>
    <brk id="4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0"/>
  <sheetViews>
    <sheetView zoomScaleNormal="100" workbookViewId="0">
      <selection sqref="A1:H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0" t="s">
        <v>79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E6+E8-E31+E65-E69</f>
        <v>0</v>
      </c>
      <c r="F7" s="17">
        <f>F6+F8-F31+F65-F69</f>
        <v>0</v>
      </c>
      <c r="G7" s="17">
        <f>G6+G8-G31+G65-G69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0</v>
      </c>
      <c r="F31" s="17">
        <f>F32+F39+F46+F50+F55+F57</f>
        <v>0</v>
      </c>
      <c r="G31" s="17">
        <f>G32+G39+G46+G50+G55+G57</f>
        <v>0</v>
      </c>
      <c r="H31" s="17">
        <f>H57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0</v>
      </c>
      <c r="F46" s="17">
        <f>SUM(F47:F49)</f>
        <v>0</v>
      </c>
      <c r="G46" s="17">
        <f>SUM(G47:G49)</f>
        <v>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/>
      <c r="E47" s="17"/>
      <c r="F47" s="17"/>
      <c r="G47" s="17"/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/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/>
      <c r="E49" s="17"/>
      <c r="F49" s="17"/>
      <c r="G49" s="17"/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E58+E59+E62</f>
        <v>0</v>
      </c>
      <c r="F57" s="17">
        <f>F58+F59+F62</f>
        <v>0</v>
      </c>
      <c r="G57" s="17">
        <f>G58+G59+G62</f>
        <v>0</v>
      </c>
      <c r="H57" s="17">
        <f>H58+H59+H62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2641</v>
      </c>
      <c r="C60" s="14">
        <v>244</v>
      </c>
      <c r="D60" s="14"/>
      <c r="E60" s="17"/>
      <c r="F60" s="17"/>
      <c r="G60" s="17"/>
      <c r="H60" s="17"/>
    </row>
    <row r="61" spans="1:8" x14ac:dyDescent="0.25">
      <c r="A61" s="15"/>
      <c r="B61" s="16">
        <v>2642</v>
      </c>
      <c r="C61" s="14">
        <v>244</v>
      </c>
      <c r="D61" s="14"/>
      <c r="E61" s="17"/>
      <c r="F61" s="17"/>
      <c r="G61" s="17"/>
      <c r="H61" s="17"/>
    </row>
    <row r="62" spans="1:8" ht="47.25" x14ac:dyDescent="0.25">
      <c r="A62" s="15" t="s">
        <v>69</v>
      </c>
      <c r="B62" s="16">
        <v>2650</v>
      </c>
      <c r="C62" s="14">
        <v>400</v>
      </c>
      <c r="D62" s="14"/>
      <c r="E62" s="17">
        <f>SUM(E63:E64)</f>
        <v>0</v>
      </c>
      <c r="F62" s="17">
        <f>SUM(F63:F64)</f>
        <v>0</v>
      </c>
      <c r="G62" s="17">
        <f>SUM(G63:G64)</f>
        <v>0</v>
      </c>
      <c r="H62" s="17">
        <f>SUM(H63:H64)</f>
        <v>0</v>
      </c>
    </row>
    <row r="63" spans="1:8" ht="47.25" x14ac:dyDescent="0.25">
      <c r="A63" s="15" t="s">
        <v>70</v>
      </c>
      <c r="B63" s="16">
        <v>2651</v>
      </c>
      <c r="C63" s="14">
        <v>406</v>
      </c>
      <c r="D63" s="14"/>
      <c r="E63" s="17"/>
      <c r="F63" s="17"/>
      <c r="G63" s="17"/>
      <c r="H63" s="17"/>
    </row>
    <row r="64" spans="1:8" ht="47.25" x14ac:dyDescent="0.25">
      <c r="A64" s="15" t="s">
        <v>71</v>
      </c>
      <c r="B64" s="16">
        <v>2652</v>
      </c>
      <c r="C64" s="14">
        <v>407</v>
      </c>
      <c r="D64" s="14"/>
      <c r="E64" s="17"/>
      <c r="F64" s="17"/>
      <c r="G64" s="17"/>
      <c r="H64" s="17"/>
    </row>
    <row r="65" spans="1:8" ht="31.5" x14ac:dyDescent="0.25">
      <c r="A65" s="15" t="s">
        <v>72</v>
      </c>
      <c r="B65" s="16">
        <v>3000</v>
      </c>
      <c r="C65" s="14">
        <v>100</v>
      </c>
      <c r="D65" s="14"/>
      <c r="E65" s="17">
        <f>SUM(E66:E68)</f>
        <v>0</v>
      </c>
      <c r="F65" s="17">
        <f>SUM(F66:F68)</f>
        <v>0</v>
      </c>
      <c r="G65" s="17">
        <f>SUM(G66:G68)</f>
        <v>0</v>
      </c>
      <c r="H65" s="18" t="s">
        <v>26</v>
      </c>
    </row>
    <row r="66" spans="1:8" x14ac:dyDescent="0.25">
      <c r="A66" s="15" t="s">
        <v>73</v>
      </c>
      <c r="B66" s="16">
        <v>3010</v>
      </c>
      <c r="C66" s="14"/>
      <c r="D66" s="14"/>
      <c r="E66" s="17"/>
      <c r="F66" s="17"/>
      <c r="G66" s="17"/>
      <c r="H66" s="18" t="s">
        <v>26</v>
      </c>
    </row>
    <row r="67" spans="1:8" x14ac:dyDescent="0.25">
      <c r="A67" s="15" t="s">
        <v>74</v>
      </c>
      <c r="B67" s="16">
        <v>3020</v>
      </c>
      <c r="C67" s="14"/>
      <c r="D67" s="14"/>
      <c r="E67" s="17"/>
      <c r="F67" s="17"/>
      <c r="G67" s="17"/>
      <c r="H67" s="18" t="s">
        <v>26</v>
      </c>
    </row>
    <row r="68" spans="1:8" ht="31.5" x14ac:dyDescent="0.25">
      <c r="A68" s="15" t="s">
        <v>75</v>
      </c>
      <c r="B68" s="16">
        <v>3030</v>
      </c>
      <c r="C68" s="14"/>
      <c r="D68" s="14"/>
      <c r="E68" s="17"/>
      <c r="F68" s="17"/>
      <c r="G68" s="17"/>
      <c r="H68" s="18" t="s">
        <v>26</v>
      </c>
    </row>
    <row r="69" spans="1:8" x14ac:dyDescent="0.25">
      <c r="A69" s="15" t="s">
        <v>76</v>
      </c>
      <c r="B69" s="16">
        <v>4000</v>
      </c>
      <c r="C69" s="14" t="s">
        <v>26</v>
      </c>
      <c r="D69" s="14"/>
      <c r="E69" s="17"/>
      <c r="F69" s="17"/>
      <c r="G69" s="17"/>
      <c r="H69" s="18" t="s">
        <v>26</v>
      </c>
    </row>
    <row r="70" spans="1:8" x14ac:dyDescent="0.25">
      <c r="A70" s="15" t="s">
        <v>77</v>
      </c>
      <c r="B70" s="16">
        <v>4010</v>
      </c>
      <c r="C70" s="14">
        <v>610</v>
      </c>
      <c r="D70" s="14"/>
      <c r="E70" s="17"/>
      <c r="F70" s="17"/>
      <c r="G70" s="17"/>
      <c r="H70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1"/>
  <sheetViews>
    <sheetView view="pageBreakPreview" zoomScale="60" zoomScaleNormal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5" sqref="G25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0" t="s">
        <v>80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13" t="s">
        <v>170</v>
      </c>
      <c r="F4" s="13" t="s">
        <v>171</v>
      </c>
      <c r="G4" s="13" t="s">
        <v>172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E6+E8-E31+E76-E80</f>
        <v>-4.7400593757629395E-3</v>
      </c>
      <c r="F7" s="17">
        <f>F6+F8-F31+F76-F80</f>
        <v>-4.7400593757629395E-3</v>
      </c>
      <c r="G7" s="17">
        <f>G6+G8-G31+G76-G80</f>
        <v>-4.7400593757629395E-3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395459499</v>
      </c>
      <c r="F8" s="17">
        <f>F9+F12+F15+F18+F22+F26+F29</f>
        <v>395459499</v>
      </c>
      <c r="G8" s="17">
        <f>G9+G12+G15+G18+G22+G26+G29</f>
        <v>395459499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395459499</v>
      </c>
      <c r="F9" s="17">
        <f>SUM(F10:F11)</f>
        <v>395459499</v>
      </c>
      <c r="G9" s="17">
        <f>SUM(G10:G11)</f>
        <v>395459499</v>
      </c>
      <c r="H9" s="17">
        <f>SUM(H10:H11)</f>
        <v>0</v>
      </c>
    </row>
    <row r="10" spans="1:8" ht="47.25" x14ac:dyDescent="0.25">
      <c r="A10" s="30" t="s">
        <v>147</v>
      </c>
      <c r="B10" s="31">
        <v>1120</v>
      </c>
      <c r="C10" s="32">
        <v>131</v>
      </c>
      <c r="D10" s="32"/>
      <c r="E10" s="28">
        <v>395459499</v>
      </c>
      <c r="F10" s="28">
        <f>E10</f>
        <v>395459499</v>
      </c>
      <c r="G10" s="28">
        <f>E10</f>
        <v>395459499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395459499.00474006</v>
      </c>
      <c r="F31" s="17">
        <f>F32+F39+F46+F50+F55+F57</f>
        <v>395459499.00474006</v>
      </c>
      <c r="G31" s="17">
        <f>G32+G39+G46+G50+G55+G57</f>
        <v>395459499.00474006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68225096.434739992</v>
      </c>
      <c r="F32" s="17">
        <f>SUM(F33:F36)</f>
        <v>68225096.434739992</v>
      </c>
      <c r="G32" s="17">
        <f>SUM(G33:G36)</f>
        <v>68225096.434739992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>
        <v>52397001.869999997</v>
      </c>
      <c r="F33" s="17">
        <f>E33</f>
        <v>52397001.869999997</v>
      </c>
      <c r="G33" s="17">
        <f>F33</f>
        <v>52397001.869999997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>
        <v>4200</v>
      </c>
      <c r="F34" s="17">
        <f>E34</f>
        <v>4200</v>
      </c>
      <c r="G34" s="17">
        <f>F34</f>
        <v>4200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15823894.564739998</v>
      </c>
      <c r="F36" s="17">
        <f>SUM(F37:F38)</f>
        <v>15823894.564739998</v>
      </c>
      <c r="G36" s="17">
        <f>SUM(G37:G38)</f>
        <v>15823894.564739998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>
        <f>E33*0.302</f>
        <v>15823894.564739998</v>
      </c>
      <c r="F37" s="17">
        <f>E37</f>
        <v>15823894.564739998</v>
      </c>
      <c r="G37" s="17">
        <f>F37</f>
        <v>15823894.564739998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>
        <v>290</v>
      </c>
      <c r="E46" s="17">
        <f>SUM(E47:E49)</f>
        <v>1660000</v>
      </c>
      <c r="F46" s="17">
        <f>SUM(F47:F49)</f>
        <v>1660000</v>
      </c>
      <c r="G46" s="17">
        <f>SUM(G47:G49)</f>
        <v>1660000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>
        <v>291</v>
      </c>
      <c r="E47" s="17">
        <v>1150000</v>
      </c>
      <c r="F47" s="17">
        <f>E47</f>
        <v>1150000</v>
      </c>
      <c r="G47" s="17">
        <f>F47</f>
        <v>1150000</v>
      </c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>
        <v>290</v>
      </c>
      <c r="E48" s="17"/>
      <c r="F48" s="17"/>
      <c r="G48" s="17"/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>
        <v>295</v>
      </c>
      <c r="E49" s="17">
        <v>510000</v>
      </c>
      <c r="F49" s="17">
        <f t="shared" ref="F49:G49" si="0">E49</f>
        <v>510000</v>
      </c>
      <c r="G49" s="17">
        <f t="shared" si="0"/>
        <v>510000</v>
      </c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E58+E59+E73</f>
        <v>325574402.57000005</v>
      </c>
      <c r="F57" s="17">
        <f>F58+F59+F73</f>
        <v>325574402.57000005</v>
      </c>
      <c r="G57" s="17">
        <f>G58+G59+G73</f>
        <v>325574402.57000005</v>
      </c>
      <c r="H57" s="17">
        <f>H58+H59+H73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28">
        <f>E60+E61+E62+E63+E64+E65+E66+E67+E68+E69+E70+E71+E72</f>
        <v>325574402.57000005</v>
      </c>
      <c r="F59" s="28">
        <f t="shared" ref="F59:G59" si="1">F60+F61+F62+F63+F64+F65+F66+F67+F68+F69+F70+F71+F72</f>
        <v>325574402.57000005</v>
      </c>
      <c r="G59" s="28">
        <f t="shared" si="1"/>
        <v>325574402.57000005</v>
      </c>
      <c r="H59" s="17"/>
    </row>
    <row r="60" spans="1:8" x14ac:dyDescent="0.25">
      <c r="A60" s="33" t="s">
        <v>148</v>
      </c>
      <c r="B60" s="16">
        <v>2641</v>
      </c>
      <c r="C60" s="32">
        <v>244</v>
      </c>
      <c r="D60" s="34">
        <v>221</v>
      </c>
      <c r="E60" s="28">
        <v>632159.93000000005</v>
      </c>
      <c r="F60" s="17">
        <f>E60</f>
        <v>632159.93000000005</v>
      </c>
      <c r="G60" s="17">
        <f>F60</f>
        <v>632159.93000000005</v>
      </c>
      <c r="H60" s="17"/>
    </row>
    <row r="61" spans="1:8" x14ac:dyDescent="0.25">
      <c r="A61" s="33" t="s">
        <v>149</v>
      </c>
      <c r="B61" s="16">
        <v>2642</v>
      </c>
      <c r="C61" s="32">
        <v>244</v>
      </c>
      <c r="D61" s="34">
        <v>222</v>
      </c>
      <c r="E61" s="28">
        <v>2700</v>
      </c>
      <c r="F61" s="17">
        <f t="shared" ref="F61:G72" si="2">E61</f>
        <v>2700</v>
      </c>
      <c r="G61" s="17">
        <f t="shared" si="2"/>
        <v>2700</v>
      </c>
      <c r="H61" s="17"/>
    </row>
    <row r="62" spans="1:8" x14ac:dyDescent="0.25">
      <c r="A62" s="33" t="s">
        <v>150</v>
      </c>
      <c r="B62" s="16">
        <v>2643</v>
      </c>
      <c r="C62" s="32">
        <v>244</v>
      </c>
      <c r="D62" s="34">
        <v>223</v>
      </c>
      <c r="E62" s="28">
        <v>3566211.24</v>
      </c>
      <c r="F62" s="17">
        <f t="shared" si="2"/>
        <v>3566211.24</v>
      </c>
      <c r="G62" s="17">
        <f t="shared" si="2"/>
        <v>3566211.24</v>
      </c>
      <c r="H62" s="17"/>
    </row>
    <row r="63" spans="1:8" ht="31.5" x14ac:dyDescent="0.25">
      <c r="A63" s="33" t="s">
        <v>144</v>
      </c>
      <c r="B63" s="16">
        <v>2644</v>
      </c>
      <c r="C63" s="32">
        <v>244</v>
      </c>
      <c r="D63" s="34">
        <v>225</v>
      </c>
      <c r="E63" s="28">
        <f>4502180.7-106975</f>
        <v>4395205.7</v>
      </c>
      <c r="F63" s="17">
        <f t="shared" si="2"/>
        <v>4395205.7</v>
      </c>
      <c r="G63" s="17">
        <f t="shared" si="2"/>
        <v>4395205.7</v>
      </c>
      <c r="H63" s="17"/>
    </row>
    <row r="64" spans="1:8" x14ac:dyDescent="0.25">
      <c r="A64" s="33" t="s">
        <v>145</v>
      </c>
      <c r="B64" s="16">
        <v>2645</v>
      </c>
      <c r="C64" s="32">
        <v>244</v>
      </c>
      <c r="D64" s="34">
        <v>226</v>
      </c>
      <c r="E64" s="28">
        <f>13991196.61-313379.65</f>
        <v>13677816.959999999</v>
      </c>
      <c r="F64" s="17">
        <f t="shared" si="2"/>
        <v>13677816.959999999</v>
      </c>
      <c r="G64" s="17">
        <f t="shared" si="2"/>
        <v>13677816.959999999</v>
      </c>
      <c r="H64" s="17"/>
    </row>
    <row r="65" spans="1:8" x14ac:dyDescent="0.25">
      <c r="A65" s="33" t="s">
        <v>151</v>
      </c>
      <c r="B65" s="16">
        <v>2646</v>
      </c>
      <c r="C65" s="32">
        <v>244</v>
      </c>
      <c r="D65" s="34">
        <v>227</v>
      </c>
      <c r="E65" s="28">
        <v>7000</v>
      </c>
      <c r="F65" s="17">
        <f t="shared" si="2"/>
        <v>7000</v>
      </c>
      <c r="G65" s="17">
        <f t="shared" si="2"/>
        <v>7000</v>
      </c>
      <c r="H65" s="17"/>
    </row>
    <row r="66" spans="1:8" ht="31.5" x14ac:dyDescent="0.25">
      <c r="A66" s="33" t="s">
        <v>146</v>
      </c>
      <c r="B66" s="16">
        <v>2647</v>
      </c>
      <c r="C66" s="32">
        <v>244</v>
      </c>
      <c r="D66" s="34">
        <v>310</v>
      </c>
      <c r="E66" s="28">
        <v>1234850.99</v>
      </c>
      <c r="F66" s="17">
        <f t="shared" si="2"/>
        <v>1234850.99</v>
      </c>
      <c r="G66" s="17">
        <f t="shared" si="2"/>
        <v>1234850.99</v>
      </c>
      <c r="H66" s="17"/>
    </row>
    <row r="67" spans="1:8" ht="47.25" x14ac:dyDescent="0.25">
      <c r="A67" s="33" t="s">
        <v>152</v>
      </c>
      <c r="B67" s="16">
        <v>2648</v>
      </c>
      <c r="C67" s="32">
        <v>244</v>
      </c>
      <c r="D67" s="34">
        <v>341</v>
      </c>
      <c r="E67" s="28">
        <f>311686339.72-4697845.85-6682356.46</f>
        <v>300306137.41000003</v>
      </c>
      <c r="F67" s="17">
        <f t="shared" si="2"/>
        <v>300306137.41000003</v>
      </c>
      <c r="G67" s="17">
        <f t="shared" si="2"/>
        <v>300306137.41000003</v>
      </c>
      <c r="H67" s="17"/>
    </row>
    <row r="68" spans="1:8" x14ac:dyDescent="0.25">
      <c r="A68" s="33" t="s">
        <v>153</v>
      </c>
      <c r="B68" s="16">
        <v>2649</v>
      </c>
      <c r="C68" s="32">
        <v>244</v>
      </c>
      <c r="D68" s="34">
        <v>342</v>
      </c>
      <c r="E68" s="28">
        <v>200666.64</v>
      </c>
      <c r="F68" s="17">
        <f t="shared" si="2"/>
        <v>200666.64</v>
      </c>
      <c r="G68" s="17">
        <f t="shared" si="2"/>
        <v>200666.64</v>
      </c>
      <c r="H68" s="17"/>
    </row>
    <row r="69" spans="1:8" ht="31.5" x14ac:dyDescent="0.25">
      <c r="A69" s="33" t="s">
        <v>154</v>
      </c>
      <c r="B69" s="16" t="s">
        <v>155</v>
      </c>
      <c r="C69" s="32">
        <v>244</v>
      </c>
      <c r="D69" s="34">
        <v>343</v>
      </c>
      <c r="E69" s="28">
        <f>297724-120000</f>
        <v>177724</v>
      </c>
      <c r="F69" s="17">
        <f t="shared" si="2"/>
        <v>177724</v>
      </c>
      <c r="G69" s="17">
        <f t="shared" si="2"/>
        <v>177724</v>
      </c>
      <c r="H69" s="17"/>
    </row>
    <row r="70" spans="1:8" x14ac:dyDescent="0.25">
      <c r="A70" s="33" t="s">
        <v>156</v>
      </c>
      <c r="B70" s="16" t="s">
        <v>157</v>
      </c>
      <c r="C70" s="32">
        <v>244</v>
      </c>
      <c r="D70" s="34">
        <v>345</v>
      </c>
      <c r="E70" s="28">
        <v>106726.66</v>
      </c>
      <c r="F70" s="17">
        <f t="shared" si="2"/>
        <v>106726.66</v>
      </c>
      <c r="G70" s="17">
        <f t="shared" si="2"/>
        <v>106726.66</v>
      </c>
      <c r="H70" s="17"/>
    </row>
    <row r="71" spans="1:8" ht="31.5" x14ac:dyDescent="0.25">
      <c r="A71" s="33" t="s">
        <v>158</v>
      </c>
      <c r="B71" s="16" t="s">
        <v>159</v>
      </c>
      <c r="C71" s="32">
        <v>244</v>
      </c>
      <c r="D71" s="34">
        <v>346</v>
      </c>
      <c r="E71" s="28">
        <v>892139.31</v>
      </c>
      <c r="F71" s="17">
        <f t="shared" si="2"/>
        <v>892139.31</v>
      </c>
      <c r="G71" s="17">
        <f t="shared" si="2"/>
        <v>892139.31</v>
      </c>
      <c r="H71" s="17"/>
    </row>
    <row r="72" spans="1:8" ht="47.25" x14ac:dyDescent="0.25">
      <c r="A72" s="33" t="s">
        <v>160</v>
      </c>
      <c r="B72" s="16" t="s">
        <v>161</v>
      </c>
      <c r="C72" s="32">
        <v>244</v>
      </c>
      <c r="D72" s="34">
        <v>349</v>
      </c>
      <c r="E72" s="28">
        <v>375063.73</v>
      </c>
      <c r="F72" s="17">
        <f t="shared" si="2"/>
        <v>375063.73</v>
      </c>
      <c r="G72" s="17">
        <f t="shared" si="2"/>
        <v>375063.73</v>
      </c>
      <c r="H72" s="17"/>
    </row>
    <row r="73" spans="1:8" ht="47.25" x14ac:dyDescent="0.25">
      <c r="A73" s="15" t="s">
        <v>69</v>
      </c>
      <c r="B73" s="16">
        <v>2650</v>
      </c>
      <c r="C73" s="14">
        <v>400</v>
      </c>
      <c r="D73" s="14"/>
      <c r="E73" s="17">
        <f>SUM(E74:E75)</f>
        <v>0</v>
      </c>
      <c r="F73" s="17">
        <f>SUM(F74:F75)</f>
        <v>0</v>
      </c>
      <c r="G73" s="17">
        <f>SUM(G74:G75)</f>
        <v>0</v>
      </c>
      <c r="H73" s="17">
        <f>SUM(H74:H75)</f>
        <v>0</v>
      </c>
    </row>
    <row r="74" spans="1:8" ht="47.25" x14ac:dyDescent="0.25">
      <c r="A74" s="15" t="s">
        <v>70</v>
      </c>
      <c r="B74" s="16">
        <v>2651</v>
      </c>
      <c r="C74" s="14">
        <v>406</v>
      </c>
      <c r="D74" s="14"/>
      <c r="E74" s="17"/>
      <c r="F74" s="17"/>
      <c r="G74" s="17"/>
      <c r="H74" s="17"/>
    </row>
    <row r="75" spans="1:8" ht="47.25" x14ac:dyDescent="0.25">
      <c r="A75" s="15" t="s">
        <v>71</v>
      </c>
      <c r="B75" s="16">
        <v>2652</v>
      </c>
      <c r="C75" s="14">
        <v>407</v>
      </c>
      <c r="D75" s="14"/>
      <c r="E75" s="17"/>
      <c r="F75" s="17"/>
      <c r="G75" s="17"/>
      <c r="H75" s="17"/>
    </row>
    <row r="76" spans="1:8" ht="31.5" x14ac:dyDescent="0.25">
      <c r="A76" s="15" t="s">
        <v>72</v>
      </c>
      <c r="B76" s="16">
        <v>3000</v>
      </c>
      <c r="C76" s="14">
        <v>100</v>
      </c>
      <c r="D76" s="14"/>
      <c r="E76" s="17">
        <f>SUM(E77:E79)</f>
        <v>0</v>
      </c>
      <c r="F76" s="17">
        <f>SUM(F77:F79)</f>
        <v>0</v>
      </c>
      <c r="G76" s="17">
        <f>SUM(G77:G79)</f>
        <v>0</v>
      </c>
      <c r="H76" s="18" t="s">
        <v>26</v>
      </c>
    </row>
    <row r="77" spans="1:8" x14ac:dyDescent="0.25">
      <c r="A77" s="15" t="s">
        <v>73</v>
      </c>
      <c r="B77" s="16">
        <v>3010</v>
      </c>
      <c r="C77" s="14"/>
      <c r="D77" s="14"/>
      <c r="E77" s="17"/>
      <c r="F77" s="17"/>
      <c r="G77" s="17"/>
      <c r="H77" s="18" t="s">
        <v>26</v>
      </c>
    </row>
    <row r="78" spans="1:8" x14ac:dyDescent="0.25">
      <c r="A78" s="15" t="s">
        <v>74</v>
      </c>
      <c r="B78" s="16">
        <v>3020</v>
      </c>
      <c r="C78" s="14"/>
      <c r="D78" s="14"/>
      <c r="E78" s="17"/>
      <c r="F78" s="17"/>
      <c r="G78" s="17"/>
      <c r="H78" s="18" t="s">
        <v>26</v>
      </c>
    </row>
    <row r="79" spans="1:8" ht="31.5" x14ac:dyDescent="0.25">
      <c r="A79" s="15" t="s">
        <v>75</v>
      </c>
      <c r="B79" s="16">
        <v>3030</v>
      </c>
      <c r="C79" s="14"/>
      <c r="D79" s="14"/>
      <c r="E79" s="17"/>
      <c r="F79" s="17"/>
      <c r="G79" s="17"/>
      <c r="H79" s="18" t="s">
        <v>26</v>
      </c>
    </row>
    <row r="80" spans="1:8" x14ac:dyDescent="0.25">
      <c r="A80" s="15" t="s">
        <v>76</v>
      </c>
      <c r="B80" s="16">
        <v>4000</v>
      </c>
      <c r="C80" s="14" t="s">
        <v>26</v>
      </c>
      <c r="D80" s="14"/>
      <c r="E80" s="17"/>
      <c r="F80" s="17"/>
      <c r="G80" s="17"/>
      <c r="H80" s="18" t="s">
        <v>26</v>
      </c>
    </row>
    <row r="81" spans="1:8" x14ac:dyDescent="0.25">
      <c r="A81" s="15" t="s">
        <v>77</v>
      </c>
      <c r="B81" s="16">
        <v>4010</v>
      </c>
      <c r="C81" s="14">
        <v>610</v>
      </c>
      <c r="D81" s="14"/>
      <c r="E81" s="17"/>
      <c r="F81" s="17"/>
      <c r="G81" s="17"/>
      <c r="H81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9"/>
  <sheetViews>
    <sheetView view="pageBreakPreview" zoomScale="75" zoomScaleNormal="75" zoomScaleSheetLayoutView="75" workbookViewId="0">
      <selection activeCell="A69" sqref="A69:A70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0" t="s">
        <v>81</v>
      </c>
      <c r="B1" s="50"/>
      <c r="C1" s="50"/>
      <c r="D1" s="50"/>
      <c r="E1" s="50"/>
      <c r="F1" s="50"/>
      <c r="G1" s="50"/>
      <c r="H1" s="50"/>
    </row>
    <row r="3" spans="1:8" ht="15.2" customHeight="1" x14ac:dyDescent="0.25">
      <c r="A3" s="49" t="s">
        <v>16</v>
      </c>
      <c r="B3" s="49" t="s">
        <v>17</v>
      </c>
      <c r="C3" s="49" t="s">
        <v>18</v>
      </c>
      <c r="D3" s="49" t="s">
        <v>19</v>
      </c>
      <c r="E3" s="49" t="s">
        <v>20</v>
      </c>
      <c r="F3" s="49"/>
      <c r="G3" s="49"/>
      <c r="H3" s="49"/>
    </row>
    <row r="4" spans="1:8" ht="63" x14ac:dyDescent="0.25">
      <c r="A4" s="49"/>
      <c r="B4" s="49"/>
      <c r="C4" s="49"/>
      <c r="D4" s="49"/>
      <c r="E4" s="13" t="s">
        <v>170</v>
      </c>
      <c r="F4" s="13" t="s">
        <v>171</v>
      </c>
      <c r="G4" s="13" t="s">
        <v>172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0</v>
      </c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E6+E8-E31+E74-E78</f>
        <v>9.3132257461547852E-10</v>
      </c>
      <c r="F7" s="17">
        <f>F6+F8-F31+F74-F78</f>
        <v>9.3132257461547852E-10</v>
      </c>
      <c r="G7" s="17">
        <f>G6+G8-G31+G74-G78</f>
        <v>9.3132257461547852E-10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8102918.8400000008</v>
      </c>
      <c r="F8" s="17">
        <f>F9+F12+F15+F18+F22+F26+F29</f>
        <v>8102918.8400000008</v>
      </c>
      <c r="G8" s="17">
        <f>G9+G12+G15+G18+G22+G26+G29</f>
        <v>8102918.8400000008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8102918.8400000008</v>
      </c>
      <c r="F9" s="17">
        <f>SUM(F10:F11)</f>
        <v>8102918.8400000008</v>
      </c>
      <c r="G9" s="17">
        <f>SUM(G10:G11)</f>
        <v>8102918.8400000008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114212.94</v>
      </c>
      <c r="F10" s="28">
        <f>E10</f>
        <v>114212.94</v>
      </c>
      <c r="G10" s="28">
        <f>E10</f>
        <v>114212.94</v>
      </c>
      <c r="H10" s="17"/>
    </row>
    <row r="11" spans="1:8" x14ac:dyDescent="0.25">
      <c r="A11" s="15"/>
      <c r="B11" s="16">
        <v>1120</v>
      </c>
      <c r="C11" s="14"/>
      <c r="D11" s="14"/>
      <c r="E11" s="28">
        <v>7988705.9000000004</v>
      </c>
      <c r="F11" s="28">
        <f>E11</f>
        <v>7988705.9000000004</v>
      </c>
      <c r="G11" s="28">
        <f>E11</f>
        <v>7988705.9000000004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E32+E39+E46+E50+E55+E57</f>
        <v>8102918.8399999999</v>
      </c>
      <c r="F31" s="17">
        <f>F32+F39+F46+F50+F55+F57</f>
        <v>8102918.8399999999</v>
      </c>
      <c r="G31" s="17">
        <f>G32+G39+G46+G50+G55+G57</f>
        <v>8102918.8399999999</v>
      </c>
      <c r="H31" s="17">
        <f>H57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4762001.03</v>
      </c>
      <c r="F32" s="17">
        <f>SUM(F33:F36)</f>
        <v>4762001.03</v>
      </c>
      <c r="G32" s="17">
        <f>SUM(G33:G36)</f>
        <v>4762001.03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>
        <v>3628265</v>
      </c>
      <c r="F33" s="17">
        <f t="shared" ref="F33:G35" si="0">E33</f>
        <v>3628265</v>
      </c>
      <c r="G33" s="17">
        <f t="shared" si="0"/>
        <v>3628265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>
        <v>6000</v>
      </c>
      <c r="F34" s="17">
        <f t="shared" si="0"/>
        <v>6000</v>
      </c>
      <c r="G34" s="17">
        <f t="shared" si="0"/>
        <v>6000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>
        <v>32000</v>
      </c>
      <c r="F35" s="17">
        <f t="shared" si="0"/>
        <v>32000</v>
      </c>
      <c r="G35" s="17">
        <f t="shared" si="0"/>
        <v>32000</v>
      </c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1095736.03</v>
      </c>
      <c r="F36" s="28">
        <f>SUM(F37:F38)</f>
        <v>1095736.03</v>
      </c>
      <c r="G36" s="28">
        <f>SUM(G37:G38)</f>
        <v>1095736.03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>
        <v>1095736.03</v>
      </c>
      <c r="F37" s="17">
        <f>E37</f>
        <v>1095736.03</v>
      </c>
      <c r="G37" s="17">
        <f>E37</f>
        <v>1095736.03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E40+E43+E44+E45</f>
        <v>0</v>
      </c>
      <c r="F39" s="17">
        <f>F40+F43+F44+F45</f>
        <v>0</v>
      </c>
      <c r="G39" s="17">
        <f>G40+G43+G44+G45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47.25" x14ac:dyDescent="0.25">
      <c r="A42" s="15" t="s">
        <v>51</v>
      </c>
      <c r="B42" s="16">
        <v>2212</v>
      </c>
      <c r="C42" s="14">
        <v>323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52</v>
      </c>
      <c r="B43" s="16">
        <v>2220</v>
      </c>
      <c r="C43" s="14">
        <v>340</v>
      </c>
      <c r="D43" s="14"/>
      <c r="E43" s="17"/>
      <c r="F43" s="17"/>
      <c r="G43" s="17"/>
      <c r="H43" s="18" t="s">
        <v>26</v>
      </c>
    </row>
    <row r="44" spans="1:8" ht="110.25" x14ac:dyDescent="0.25">
      <c r="A44" s="15" t="s">
        <v>53</v>
      </c>
      <c r="B44" s="16">
        <v>2230</v>
      </c>
      <c r="C44" s="14">
        <v>350</v>
      </c>
      <c r="D44" s="14"/>
      <c r="E44" s="17"/>
      <c r="F44" s="17"/>
      <c r="G44" s="17"/>
      <c r="H44" s="18" t="s">
        <v>26</v>
      </c>
    </row>
    <row r="45" spans="1:8" x14ac:dyDescent="0.25">
      <c r="A45" s="15" t="s">
        <v>54</v>
      </c>
      <c r="B45" s="16">
        <v>2240</v>
      </c>
      <c r="C45" s="14">
        <v>360</v>
      </c>
      <c r="D45" s="14"/>
      <c r="E45" s="17"/>
      <c r="F45" s="17"/>
      <c r="G45" s="17"/>
      <c r="H45" s="18" t="s">
        <v>26</v>
      </c>
    </row>
    <row r="46" spans="1:8" ht="31.5" x14ac:dyDescent="0.25">
      <c r="A46" s="15" t="s">
        <v>55</v>
      </c>
      <c r="B46" s="16">
        <v>2300</v>
      </c>
      <c r="C46" s="14">
        <v>850</v>
      </c>
      <c r="D46" s="14"/>
      <c r="E46" s="17">
        <f>SUM(E47:E49)</f>
        <v>965000</v>
      </c>
      <c r="F46" s="17">
        <f>SUM(F47:F49)</f>
        <v>965000</v>
      </c>
      <c r="G46" s="17">
        <f>SUM(G47:G49)</f>
        <v>965000</v>
      </c>
      <c r="H46" s="18" t="s">
        <v>26</v>
      </c>
    </row>
    <row r="47" spans="1:8" ht="31.5" x14ac:dyDescent="0.25">
      <c r="A47" s="15" t="s">
        <v>56</v>
      </c>
      <c r="B47" s="16">
        <v>2310</v>
      </c>
      <c r="C47" s="14">
        <v>851</v>
      </c>
      <c r="D47" s="14">
        <v>291</v>
      </c>
      <c r="E47" s="17">
        <v>80000</v>
      </c>
      <c r="F47" s="17">
        <f>E47</f>
        <v>80000</v>
      </c>
      <c r="G47" s="17">
        <f>F47</f>
        <v>80000</v>
      </c>
      <c r="H47" s="18" t="s">
        <v>26</v>
      </c>
    </row>
    <row r="48" spans="1:8" ht="63" x14ac:dyDescent="0.25">
      <c r="A48" s="15" t="s">
        <v>57</v>
      </c>
      <c r="B48" s="16">
        <v>2320</v>
      </c>
      <c r="C48" s="14">
        <v>852</v>
      </c>
      <c r="D48" s="14">
        <v>297</v>
      </c>
      <c r="E48" s="17">
        <v>100000</v>
      </c>
      <c r="F48" s="17">
        <f t="shared" ref="F48:G48" si="1">E48</f>
        <v>100000</v>
      </c>
      <c r="G48" s="17">
        <f t="shared" si="1"/>
        <v>100000</v>
      </c>
      <c r="H48" s="18" t="s">
        <v>26</v>
      </c>
    </row>
    <row r="49" spans="1:8" ht="47.25" x14ac:dyDescent="0.25">
      <c r="A49" s="15" t="s">
        <v>58</v>
      </c>
      <c r="B49" s="16">
        <v>2330</v>
      </c>
      <c r="C49" s="14">
        <v>853</v>
      </c>
      <c r="D49" s="14">
        <v>292</v>
      </c>
      <c r="E49" s="17">
        <v>785000</v>
      </c>
      <c r="F49" s="17">
        <f t="shared" ref="F49:G49" si="2">E49</f>
        <v>785000</v>
      </c>
      <c r="G49" s="17">
        <f t="shared" si="2"/>
        <v>785000</v>
      </c>
      <c r="H49" s="18" t="s">
        <v>26</v>
      </c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17">
        <f>SUM(E51:E54)</f>
        <v>0</v>
      </c>
      <c r="F50" s="17">
        <f>SUM(F51:F54)</f>
        <v>0</v>
      </c>
      <c r="G50" s="17">
        <f>SUM(G51:G54)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613</v>
      </c>
      <c r="D51" s="14"/>
      <c r="E51" s="17"/>
      <c r="F51" s="17"/>
      <c r="G51" s="17"/>
      <c r="H51" s="18" t="s">
        <v>26</v>
      </c>
    </row>
    <row r="52" spans="1:8" ht="31.5" x14ac:dyDescent="0.25">
      <c r="A52" s="15" t="s">
        <v>61</v>
      </c>
      <c r="B52" s="16">
        <v>2420</v>
      </c>
      <c r="C52" s="14">
        <v>623</v>
      </c>
      <c r="D52" s="14"/>
      <c r="E52" s="17"/>
      <c r="F52" s="17"/>
      <c r="G52" s="17"/>
      <c r="H52" s="18" t="s">
        <v>26</v>
      </c>
    </row>
    <row r="53" spans="1:8" ht="63" x14ac:dyDescent="0.25">
      <c r="A53" s="15" t="s">
        <v>62</v>
      </c>
      <c r="B53" s="16">
        <v>2430</v>
      </c>
      <c r="C53" s="14">
        <v>634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63</v>
      </c>
      <c r="B54" s="16">
        <v>2440</v>
      </c>
      <c r="C54" s="14">
        <v>810</v>
      </c>
      <c r="D54" s="14"/>
      <c r="E54" s="17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2500</v>
      </c>
      <c r="C55" s="14" t="s">
        <v>26</v>
      </c>
      <c r="D55" s="14"/>
      <c r="E55" s="17"/>
      <c r="F55" s="17"/>
      <c r="G55" s="17"/>
      <c r="H55" s="18" t="s">
        <v>26</v>
      </c>
    </row>
    <row r="56" spans="1:8" ht="78.75" x14ac:dyDescent="0.25">
      <c r="A56" s="15" t="s">
        <v>65</v>
      </c>
      <c r="B56" s="16">
        <v>2520</v>
      </c>
      <c r="C56" s="14">
        <v>831</v>
      </c>
      <c r="D56" s="14"/>
      <c r="E56" s="17"/>
      <c r="F56" s="17"/>
      <c r="G56" s="17"/>
      <c r="H56" s="18" t="s">
        <v>26</v>
      </c>
    </row>
    <row r="57" spans="1:8" ht="31.5" x14ac:dyDescent="0.25">
      <c r="A57" s="15" t="s">
        <v>66</v>
      </c>
      <c r="B57" s="16">
        <v>2600</v>
      </c>
      <c r="C57" s="14" t="s">
        <v>26</v>
      </c>
      <c r="D57" s="14"/>
      <c r="E57" s="17">
        <f>E58+E59+E71</f>
        <v>2375917.8099999996</v>
      </c>
      <c r="F57" s="17">
        <f>F58+F59+F71</f>
        <v>2375917.8099999996</v>
      </c>
      <c r="G57" s="17">
        <f>G58+G59+G71</f>
        <v>2375917.8099999996</v>
      </c>
      <c r="H57" s="17">
        <f>H58+H59+H71</f>
        <v>0</v>
      </c>
    </row>
    <row r="58" spans="1:8" ht="47.25" x14ac:dyDescent="0.25">
      <c r="A58" s="15" t="s">
        <v>67</v>
      </c>
      <c r="B58" s="16">
        <v>2630</v>
      </c>
      <c r="C58" s="14">
        <v>243</v>
      </c>
      <c r="D58" s="14"/>
      <c r="E58" s="17"/>
      <c r="F58" s="17"/>
      <c r="G58" s="17"/>
      <c r="H58" s="17"/>
    </row>
    <row r="59" spans="1:8" ht="31.5" x14ac:dyDescent="0.25">
      <c r="A59" s="15" t="s">
        <v>68</v>
      </c>
      <c r="B59" s="16">
        <v>2640</v>
      </c>
      <c r="C59" s="14">
        <v>244</v>
      </c>
      <c r="D59" s="14"/>
      <c r="E59" s="17">
        <f>E60+E61+E62+E63+E64+E65+E66+E67+E68+E70+E69+E71+E72</f>
        <v>2375917.8099999996</v>
      </c>
      <c r="F59" s="17">
        <f>F60+F61+F62+F63+F64+F65+F66+F67+F68+F70+F69+F71+F72</f>
        <v>2375917.8099999996</v>
      </c>
      <c r="G59" s="17">
        <f>G60+G61+G62+G63+G64+G65+G66+G67+G68+G70+G69+G71+G72</f>
        <v>2375917.8099999996</v>
      </c>
      <c r="H59" s="17"/>
    </row>
    <row r="60" spans="1:8" x14ac:dyDescent="0.25">
      <c r="A60" s="33" t="s">
        <v>148</v>
      </c>
      <c r="B60" s="16">
        <v>2641</v>
      </c>
      <c r="C60" s="14">
        <v>244</v>
      </c>
      <c r="D60" s="34">
        <v>221</v>
      </c>
      <c r="E60" s="28">
        <v>5894</v>
      </c>
      <c r="F60" s="28">
        <f>E60</f>
        <v>5894</v>
      </c>
      <c r="G60" s="28">
        <f>E60</f>
        <v>5894</v>
      </c>
      <c r="H60" s="17"/>
    </row>
    <row r="61" spans="1:8" x14ac:dyDescent="0.25">
      <c r="A61" s="33" t="s">
        <v>149</v>
      </c>
      <c r="B61" s="16">
        <v>2642</v>
      </c>
      <c r="C61" s="14">
        <v>244</v>
      </c>
      <c r="D61" s="34">
        <v>222</v>
      </c>
      <c r="E61" s="28">
        <v>5846.7</v>
      </c>
      <c r="F61" s="28">
        <f t="shared" ref="F61:F70" si="3">E61</f>
        <v>5846.7</v>
      </c>
      <c r="G61" s="28">
        <f t="shared" ref="G61:G70" si="4">E61</f>
        <v>5846.7</v>
      </c>
      <c r="H61" s="17"/>
    </row>
    <row r="62" spans="1:8" x14ac:dyDescent="0.25">
      <c r="A62" s="33" t="s">
        <v>150</v>
      </c>
      <c r="B62" s="16">
        <v>2643</v>
      </c>
      <c r="C62" s="14">
        <v>244</v>
      </c>
      <c r="D62" s="34">
        <v>223</v>
      </c>
      <c r="E62" s="28">
        <v>140153.29999999999</v>
      </c>
      <c r="F62" s="28">
        <f t="shared" si="3"/>
        <v>140153.29999999999</v>
      </c>
      <c r="G62" s="28">
        <f t="shared" si="4"/>
        <v>140153.29999999999</v>
      </c>
      <c r="H62" s="17"/>
    </row>
    <row r="63" spans="1:8" ht="31.5" x14ac:dyDescent="0.25">
      <c r="A63" s="33" t="s">
        <v>144</v>
      </c>
      <c r="B63" s="16">
        <v>2644</v>
      </c>
      <c r="C63" s="14">
        <v>244</v>
      </c>
      <c r="D63" s="34">
        <v>225</v>
      </c>
      <c r="E63" s="28">
        <v>364626.33</v>
      </c>
      <c r="F63" s="28">
        <f t="shared" si="3"/>
        <v>364626.33</v>
      </c>
      <c r="G63" s="28">
        <f t="shared" si="4"/>
        <v>364626.33</v>
      </c>
      <c r="H63" s="17"/>
    </row>
    <row r="64" spans="1:8" x14ac:dyDescent="0.25">
      <c r="A64" s="33" t="s">
        <v>145</v>
      </c>
      <c r="B64" s="16">
        <v>2645</v>
      </c>
      <c r="C64" s="14">
        <v>244</v>
      </c>
      <c r="D64" s="34">
        <v>226</v>
      </c>
      <c r="E64" s="28">
        <v>542148.6</v>
      </c>
      <c r="F64" s="28">
        <f t="shared" si="3"/>
        <v>542148.6</v>
      </c>
      <c r="G64" s="28">
        <f t="shared" si="4"/>
        <v>542148.6</v>
      </c>
      <c r="H64" s="17"/>
    </row>
    <row r="65" spans="1:8" x14ac:dyDescent="0.25">
      <c r="A65" s="33" t="s">
        <v>151</v>
      </c>
      <c r="B65" s="16">
        <v>2646</v>
      </c>
      <c r="C65" s="14">
        <v>244</v>
      </c>
      <c r="D65" s="34">
        <v>227</v>
      </c>
      <c r="E65" s="28">
        <v>50000</v>
      </c>
      <c r="F65" s="28">
        <f t="shared" si="3"/>
        <v>50000</v>
      </c>
      <c r="G65" s="28">
        <f t="shared" si="4"/>
        <v>50000</v>
      </c>
      <c r="H65" s="17"/>
    </row>
    <row r="66" spans="1:8" ht="31.5" x14ac:dyDescent="0.25">
      <c r="A66" s="33" t="s">
        <v>146</v>
      </c>
      <c r="B66" s="16">
        <v>2647</v>
      </c>
      <c r="C66" s="14">
        <v>244</v>
      </c>
      <c r="D66" s="34">
        <v>310</v>
      </c>
      <c r="E66" s="28">
        <v>300000</v>
      </c>
      <c r="F66" s="28">
        <f t="shared" si="3"/>
        <v>300000</v>
      </c>
      <c r="G66" s="28">
        <f t="shared" si="4"/>
        <v>300000</v>
      </c>
      <c r="H66" s="17"/>
    </row>
    <row r="67" spans="1:8" ht="47.25" x14ac:dyDescent="0.25">
      <c r="A67" s="33" t="s">
        <v>152</v>
      </c>
      <c r="B67" s="16">
        <v>2648</v>
      </c>
      <c r="C67" s="14">
        <v>244</v>
      </c>
      <c r="D67" s="34">
        <v>341</v>
      </c>
      <c r="E67" s="28">
        <f>900680.21-650000+350778</f>
        <v>601458.21</v>
      </c>
      <c r="F67" s="28">
        <f t="shared" si="3"/>
        <v>601458.21</v>
      </c>
      <c r="G67" s="28">
        <f t="shared" si="4"/>
        <v>601458.21</v>
      </c>
      <c r="H67" s="17"/>
    </row>
    <row r="68" spans="1:8" x14ac:dyDescent="0.25">
      <c r="A68" s="33" t="s">
        <v>153</v>
      </c>
      <c r="B68" s="16">
        <v>2649</v>
      </c>
      <c r="C68" s="14">
        <v>244</v>
      </c>
      <c r="D68" s="34">
        <v>342</v>
      </c>
      <c r="E68" s="28">
        <v>142297</v>
      </c>
      <c r="F68" s="28">
        <f t="shared" si="3"/>
        <v>142297</v>
      </c>
      <c r="G68" s="28">
        <f t="shared" si="4"/>
        <v>142297</v>
      </c>
      <c r="H68" s="17"/>
    </row>
    <row r="69" spans="1:8" x14ac:dyDescent="0.25">
      <c r="A69" s="33" t="s">
        <v>156</v>
      </c>
      <c r="B69" s="31"/>
      <c r="C69" s="14">
        <v>244</v>
      </c>
      <c r="D69" s="34">
        <v>345</v>
      </c>
      <c r="E69" s="28">
        <v>0</v>
      </c>
      <c r="F69" s="28">
        <f>E69</f>
        <v>0</v>
      </c>
      <c r="G69" s="28">
        <f>E69</f>
        <v>0</v>
      </c>
      <c r="H69" s="17"/>
    </row>
    <row r="70" spans="1:8" ht="31.5" x14ac:dyDescent="0.25">
      <c r="A70" s="33" t="s">
        <v>158</v>
      </c>
      <c r="B70" s="16" t="s">
        <v>155</v>
      </c>
      <c r="C70" s="14">
        <v>244</v>
      </c>
      <c r="D70" s="34">
        <v>346</v>
      </c>
      <c r="E70" s="28">
        <v>223493.67</v>
      </c>
      <c r="F70" s="28">
        <f t="shared" si="3"/>
        <v>223493.67</v>
      </c>
      <c r="G70" s="28">
        <f t="shared" si="4"/>
        <v>223493.67</v>
      </c>
      <c r="H70" s="17"/>
    </row>
    <row r="71" spans="1:8" ht="47.25" x14ac:dyDescent="0.25">
      <c r="A71" s="15" t="s">
        <v>69</v>
      </c>
      <c r="B71" s="16">
        <v>2650</v>
      </c>
      <c r="C71" s="14">
        <v>400</v>
      </c>
      <c r="D71" s="14"/>
      <c r="E71" s="17">
        <f>SUM(E72:E73)</f>
        <v>0</v>
      </c>
      <c r="F71" s="17">
        <f>SUM(F72:F73)</f>
        <v>0</v>
      </c>
      <c r="G71" s="17">
        <f>SUM(G72:G73)</f>
        <v>0</v>
      </c>
      <c r="H71" s="17">
        <f>SUM(H72:H73)</f>
        <v>0</v>
      </c>
    </row>
    <row r="72" spans="1:8" ht="47.25" x14ac:dyDescent="0.25">
      <c r="A72" s="15" t="s">
        <v>70</v>
      </c>
      <c r="B72" s="16">
        <v>2651</v>
      </c>
      <c r="C72" s="14">
        <v>406</v>
      </c>
      <c r="D72" s="14"/>
      <c r="E72" s="17"/>
      <c r="F72" s="17"/>
      <c r="G72" s="17"/>
      <c r="H72" s="17"/>
    </row>
    <row r="73" spans="1:8" ht="47.25" x14ac:dyDescent="0.25">
      <c r="A73" s="15" t="s">
        <v>71</v>
      </c>
      <c r="B73" s="16">
        <v>2652</v>
      </c>
      <c r="C73" s="14">
        <v>407</v>
      </c>
      <c r="D73" s="14"/>
      <c r="E73" s="17"/>
      <c r="F73" s="17"/>
      <c r="G73" s="17"/>
      <c r="H73" s="17"/>
    </row>
    <row r="74" spans="1:8" ht="31.5" x14ac:dyDescent="0.25">
      <c r="A74" s="15" t="s">
        <v>72</v>
      </c>
      <c r="B74" s="16">
        <v>3000</v>
      </c>
      <c r="C74" s="14">
        <v>100</v>
      </c>
      <c r="D74" s="14"/>
      <c r="E74" s="17">
        <f>SUM(E75:E77)</f>
        <v>0</v>
      </c>
      <c r="F74" s="17">
        <f>SUM(F75:F77)</f>
        <v>0</v>
      </c>
      <c r="G74" s="17">
        <f>SUM(G75:G77)</f>
        <v>0</v>
      </c>
      <c r="H74" s="18" t="s">
        <v>26</v>
      </c>
    </row>
    <row r="75" spans="1:8" x14ac:dyDescent="0.25">
      <c r="A75" s="15" t="s">
        <v>73</v>
      </c>
      <c r="B75" s="16">
        <v>3010</v>
      </c>
      <c r="C75" s="14"/>
      <c r="D75" s="14"/>
      <c r="E75" s="17"/>
      <c r="F75" s="17"/>
      <c r="G75" s="17"/>
      <c r="H75" s="18" t="s">
        <v>26</v>
      </c>
    </row>
    <row r="76" spans="1:8" x14ac:dyDescent="0.25">
      <c r="A76" s="15" t="s">
        <v>74</v>
      </c>
      <c r="B76" s="16">
        <v>3020</v>
      </c>
      <c r="C76" s="14"/>
      <c r="D76" s="14"/>
      <c r="E76" s="17"/>
      <c r="F76" s="17"/>
      <c r="G76" s="17"/>
      <c r="H76" s="18" t="s">
        <v>26</v>
      </c>
    </row>
    <row r="77" spans="1:8" ht="31.5" x14ac:dyDescent="0.25">
      <c r="A77" s="15" t="s">
        <v>75</v>
      </c>
      <c r="B77" s="16">
        <v>3030</v>
      </c>
      <c r="C77" s="14"/>
      <c r="D77" s="14"/>
      <c r="E77" s="17"/>
      <c r="F77" s="17"/>
      <c r="G77" s="17"/>
      <c r="H77" s="18" t="s">
        <v>26</v>
      </c>
    </row>
    <row r="78" spans="1:8" x14ac:dyDescent="0.25">
      <c r="A78" s="15" t="s">
        <v>76</v>
      </c>
      <c r="B78" s="16">
        <v>4000</v>
      </c>
      <c r="C78" s="14" t="s">
        <v>26</v>
      </c>
      <c r="D78" s="14"/>
      <c r="E78" s="17"/>
      <c r="F78" s="17"/>
      <c r="G78" s="17"/>
      <c r="H78" s="18" t="s">
        <v>26</v>
      </c>
    </row>
    <row r="79" spans="1:8" x14ac:dyDescent="0.25">
      <c r="A79" s="15" t="s">
        <v>77</v>
      </c>
      <c r="B79" s="16">
        <v>4010</v>
      </c>
      <c r="C79" s="14">
        <v>610</v>
      </c>
      <c r="D79" s="14"/>
      <c r="E79" s="17"/>
      <c r="F79" s="17"/>
      <c r="G79" s="17"/>
      <c r="H79" s="18" t="s">
        <v>26</v>
      </c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73" orientation="landscape" r:id="rId1"/>
  <rowBreaks count="2" manualBreakCount="2">
    <brk id="47" max="7" man="1"/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7"/>
  <sheetViews>
    <sheetView tabSelected="1" view="pageBreakPreview" zoomScale="6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87" sqref="A87:B87"/>
    </sheetView>
  </sheetViews>
  <sheetFormatPr defaultColWidth="11.5703125" defaultRowHeight="15.75" x14ac:dyDescent="0.25"/>
  <cols>
    <col min="1" max="1" width="7.28515625" style="11" customWidth="1"/>
    <col min="2" max="2" width="36.5703125" style="11" customWidth="1"/>
    <col min="3" max="3" width="7.710937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48" t="s">
        <v>82</v>
      </c>
      <c r="B1" s="48"/>
      <c r="C1" s="48"/>
      <c r="D1" s="48"/>
      <c r="E1" s="48"/>
      <c r="F1" s="48"/>
      <c r="G1" s="48"/>
      <c r="H1" s="48"/>
      <c r="I1" s="48"/>
    </row>
    <row r="3" spans="1:9" ht="15.2" customHeight="1" x14ac:dyDescent="0.25">
      <c r="A3" s="49" t="s">
        <v>83</v>
      </c>
      <c r="B3" s="49" t="s">
        <v>16</v>
      </c>
      <c r="C3" s="49" t="s">
        <v>84</v>
      </c>
      <c r="D3" s="49" t="s">
        <v>85</v>
      </c>
      <c r="E3" s="49" t="s">
        <v>20</v>
      </c>
      <c r="F3" s="49"/>
      <c r="G3" s="49"/>
      <c r="H3" s="49"/>
      <c r="I3" s="49"/>
    </row>
    <row r="4" spans="1:9" ht="78.75" x14ac:dyDescent="0.25">
      <c r="A4" s="49"/>
      <c r="B4" s="49"/>
      <c r="C4" s="49"/>
      <c r="D4" s="49"/>
      <c r="E4" s="13" t="s">
        <v>86</v>
      </c>
      <c r="F4" s="13" t="s">
        <v>170</v>
      </c>
      <c r="G4" s="13" t="s">
        <v>171</v>
      </c>
      <c r="H4" s="13" t="s">
        <v>172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87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88</v>
      </c>
      <c r="B6" s="38" t="s">
        <v>89</v>
      </c>
      <c r="C6" s="39">
        <v>26000</v>
      </c>
      <c r="D6" s="39" t="s">
        <v>26</v>
      </c>
      <c r="E6" s="39" t="s">
        <v>26</v>
      </c>
      <c r="F6" s="40">
        <f>SUM(F7:F9)+F13</f>
        <v>738747160.65999997</v>
      </c>
      <c r="G6" s="40">
        <f>SUM(G7:G9)+G13</f>
        <v>327950320.38000005</v>
      </c>
      <c r="H6" s="40">
        <f>SUM(H7:H9)+H13</f>
        <v>327950320.38000005</v>
      </c>
      <c r="I6" s="40">
        <f>SUM(I7:I9)+I13</f>
        <v>0</v>
      </c>
    </row>
    <row r="7" spans="1:9" ht="35.450000000000003" customHeight="1" x14ac:dyDescent="0.25">
      <c r="A7" s="20" t="s">
        <v>90</v>
      </c>
      <c r="B7" s="15" t="s">
        <v>91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92</v>
      </c>
      <c r="B8" s="15" t="s">
        <v>93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94</v>
      </c>
      <c r="B9" s="15" t="s">
        <v>95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96</v>
      </c>
      <c r="B10" s="15" t="s">
        <v>97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98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99</v>
      </c>
      <c r="B12" s="15" t="s">
        <v>100</v>
      </c>
      <c r="C12" s="14"/>
      <c r="D12" s="14"/>
      <c r="E12" s="14"/>
      <c r="F12" s="17"/>
      <c r="G12" s="17"/>
      <c r="H12" s="17"/>
      <c r="I12" s="17"/>
    </row>
    <row r="13" spans="1:9" ht="94.5" x14ac:dyDescent="0.25">
      <c r="A13" s="20" t="s">
        <v>101</v>
      </c>
      <c r="B13" s="38" t="s">
        <v>102</v>
      </c>
      <c r="C13" s="39">
        <v>26400</v>
      </c>
      <c r="D13" s="39" t="s">
        <v>26</v>
      </c>
      <c r="E13" s="39" t="s">
        <v>26</v>
      </c>
      <c r="F13" s="40">
        <f>F14+F17+F23+F25+F41</f>
        <v>738747160.65999997</v>
      </c>
      <c r="G13" s="40">
        <f>G14+G17+G23+G25+G41</f>
        <v>327950320.38000005</v>
      </c>
      <c r="H13" s="40">
        <f>H14+H17+H23+H25+H41</f>
        <v>327950320.38000005</v>
      </c>
      <c r="I13" s="40">
        <f>I14+I17+I23+I25+I41</f>
        <v>0</v>
      </c>
    </row>
    <row r="14" spans="1:9" ht="63" x14ac:dyDescent="0.25">
      <c r="A14" s="20" t="s">
        <v>103</v>
      </c>
      <c r="B14" s="15" t="s">
        <v>104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105</v>
      </c>
      <c r="B15" s="15" t="s">
        <v>106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107</v>
      </c>
      <c r="B16" s="15" t="s">
        <v>100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108</v>
      </c>
      <c r="B17" s="15" t="s">
        <v>109</v>
      </c>
      <c r="C17" s="14">
        <v>26420</v>
      </c>
      <c r="D17" s="14" t="s">
        <v>26</v>
      </c>
      <c r="E17" s="14" t="s">
        <v>26</v>
      </c>
      <c r="F17" s="17">
        <f>F18+F22</f>
        <v>410796840.27999997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110</v>
      </c>
      <c r="B18" s="38" t="s">
        <v>97</v>
      </c>
      <c r="C18" s="39">
        <v>26421</v>
      </c>
      <c r="D18" s="39" t="s">
        <v>26</v>
      </c>
      <c r="E18" s="39" t="s">
        <v>26</v>
      </c>
      <c r="F18" s="40">
        <f>F19+F20+F21</f>
        <v>410796840.27999997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144</v>
      </c>
      <c r="C19" s="14" t="s">
        <v>111</v>
      </c>
      <c r="D19" s="14">
        <v>244</v>
      </c>
      <c r="E19" s="14">
        <v>225</v>
      </c>
      <c r="F19" s="17"/>
      <c r="G19" s="17"/>
      <c r="H19" s="17"/>
      <c r="I19" s="17"/>
    </row>
    <row r="20" spans="1:9" x14ac:dyDescent="0.25">
      <c r="A20" s="20"/>
      <c r="B20" s="30" t="s">
        <v>145</v>
      </c>
      <c r="C20" s="14" t="s">
        <v>165</v>
      </c>
      <c r="D20" s="14">
        <v>244</v>
      </c>
      <c r="E20" s="14">
        <v>226</v>
      </c>
      <c r="F20" s="17">
        <f>'раздел-1-2'!E61</f>
        <v>2702440.28</v>
      </c>
      <c r="G20" s="17"/>
      <c r="H20" s="17"/>
      <c r="I20" s="17"/>
    </row>
    <row r="21" spans="1:9" ht="31.5" x14ac:dyDescent="0.25">
      <c r="A21" s="20"/>
      <c r="B21" s="30" t="s">
        <v>146</v>
      </c>
      <c r="C21" s="14" t="s">
        <v>166</v>
      </c>
      <c r="D21" s="14">
        <v>244</v>
      </c>
      <c r="E21" s="14">
        <v>310</v>
      </c>
      <c r="F21" s="17">
        <f>'раздел-1-2'!E62</f>
        <v>408094400</v>
      </c>
      <c r="G21" s="17"/>
      <c r="H21" s="17"/>
      <c r="I21" s="17"/>
    </row>
    <row r="22" spans="1:9" ht="31.5" x14ac:dyDescent="0.25">
      <c r="A22" s="20" t="s">
        <v>112</v>
      </c>
      <c r="B22" s="15" t="s">
        <v>100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113</v>
      </c>
      <c r="B23" s="15" t="s">
        <v>114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115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116</v>
      </c>
      <c r="B25" s="38" t="s">
        <v>117</v>
      </c>
      <c r="C25" s="39">
        <v>26440</v>
      </c>
      <c r="D25" s="39" t="s">
        <v>26</v>
      </c>
      <c r="E25" s="39" t="s">
        <v>26</v>
      </c>
      <c r="F25" s="40">
        <f>F26</f>
        <v>325574402.57000005</v>
      </c>
      <c r="G25" s="40">
        <f t="shared" ref="G25:H25" si="0">G26</f>
        <v>325574402.57000005</v>
      </c>
      <c r="H25" s="40">
        <f t="shared" si="0"/>
        <v>325574402.57000005</v>
      </c>
      <c r="I25" s="40">
        <f>SUM(I26:I40)</f>
        <v>0</v>
      </c>
    </row>
    <row r="26" spans="1:9" ht="31.5" x14ac:dyDescent="0.25">
      <c r="A26" s="20" t="s">
        <v>118</v>
      </c>
      <c r="B26" s="15" t="s">
        <v>106</v>
      </c>
      <c r="C26" s="14">
        <v>26441</v>
      </c>
      <c r="D26" s="14" t="s">
        <v>26</v>
      </c>
      <c r="E26" s="14" t="s">
        <v>26</v>
      </c>
      <c r="F26" s="17">
        <f>'раздел-1-4'!E59</f>
        <v>325574402.57000005</v>
      </c>
      <c r="G26" s="17">
        <f>'раздел-1-4'!F59</f>
        <v>325574402.57000005</v>
      </c>
      <c r="H26" s="17">
        <f>'раздел-1-4'!G57</f>
        <v>325574402.57000005</v>
      </c>
      <c r="I26" s="17"/>
    </row>
    <row r="27" spans="1:9" x14ac:dyDescent="0.25">
      <c r="A27" s="20"/>
      <c r="B27" s="33" t="s">
        <v>148</v>
      </c>
      <c r="C27" s="16">
        <v>2641</v>
      </c>
      <c r="D27" s="32">
        <v>244</v>
      </c>
      <c r="E27" s="34">
        <v>221</v>
      </c>
      <c r="F27" s="28">
        <f>'раздел-1-4'!E60</f>
        <v>632159.93000000005</v>
      </c>
      <c r="G27" s="17">
        <f>F27</f>
        <v>632159.93000000005</v>
      </c>
      <c r="H27" s="17">
        <f>G27</f>
        <v>632159.93000000005</v>
      </c>
      <c r="I27" s="17"/>
    </row>
    <row r="28" spans="1:9" x14ac:dyDescent="0.25">
      <c r="A28" s="20"/>
      <c r="B28" s="33" t="s">
        <v>149</v>
      </c>
      <c r="C28" s="16">
        <v>2642</v>
      </c>
      <c r="D28" s="32">
        <v>244</v>
      </c>
      <c r="E28" s="34">
        <v>222</v>
      </c>
      <c r="F28" s="28">
        <f>'раздел-1-4'!E61</f>
        <v>2700</v>
      </c>
      <c r="G28" s="17">
        <f t="shared" ref="G28:H28" si="1">F28</f>
        <v>2700</v>
      </c>
      <c r="H28" s="17">
        <f t="shared" si="1"/>
        <v>2700</v>
      </c>
      <c r="I28" s="17"/>
    </row>
    <row r="29" spans="1:9" x14ac:dyDescent="0.25">
      <c r="A29" s="20"/>
      <c r="B29" s="33" t="s">
        <v>150</v>
      </c>
      <c r="C29" s="16">
        <v>2643</v>
      </c>
      <c r="D29" s="32">
        <v>244</v>
      </c>
      <c r="E29" s="34">
        <v>223</v>
      </c>
      <c r="F29" s="28">
        <f>'раздел-1-4'!E62</f>
        <v>3566211.24</v>
      </c>
      <c r="G29" s="17">
        <f t="shared" ref="G29:H29" si="2">F29</f>
        <v>3566211.24</v>
      </c>
      <c r="H29" s="17">
        <f t="shared" si="2"/>
        <v>3566211.24</v>
      </c>
      <c r="I29" s="17"/>
    </row>
    <row r="30" spans="1:9" ht="31.5" x14ac:dyDescent="0.25">
      <c r="A30" s="20"/>
      <c r="B30" s="33" t="s">
        <v>144</v>
      </c>
      <c r="C30" s="16">
        <v>2644</v>
      </c>
      <c r="D30" s="32">
        <v>244</v>
      </c>
      <c r="E30" s="34">
        <v>225</v>
      </c>
      <c r="F30" s="28">
        <f>'раздел-1-4'!E63</f>
        <v>4395205.7</v>
      </c>
      <c r="G30" s="17">
        <f t="shared" ref="G30:H30" si="3">F30</f>
        <v>4395205.7</v>
      </c>
      <c r="H30" s="17">
        <f t="shared" si="3"/>
        <v>4395205.7</v>
      </c>
      <c r="I30" s="17"/>
    </row>
    <row r="31" spans="1:9" x14ac:dyDescent="0.25">
      <c r="A31" s="20"/>
      <c r="B31" s="33" t="s">
        <v>145</v>
      </c>
      <c r="C31" s="16">
        <v>2645</v>
      </c>
      <c r="D31" s="32">
        <v>244</v>
      </c>
      <c r="E31" s="34">
        <v>226</v>
      </c>
      <c r="F31" s="28">
        <f>'раздел-1-4'!E64</f>
        <v>13677816.959999999</v>
      </c>
      <c r="G31" s="17">
        <f t="shared" ref="G31:H31" si="4">F31</f>
        <v>13677816.959999999</v>
      </c>
      <c r="H31" s="17">
        <f t="shared" si="4"/>
        <v>13677816.959999999</v>
      </c>
      <c r="I31" s="17"/>
    </row>
    <row r="32" spans="1:9" x14ac:dyDescent="0.25">
      <c r="A32" s="20"/>
      <c r="B32" s="33" t="s">
        <v>151</v>
      </c>
      <c r="C32" s="16">
        <v>2646</v>
      </c>
      <c r="D32" s="32">
        <v>244</v>
      </c>
      <c r="E32" s="34">
        <v>227</v>
      </c>
      <c r="F32" s="28">
        <f>'раздел-1-4'!E65</f>
        <v>7000</v>
      </c>
      <c r="G32" s="17">
        <f t="shared" ref="G32:H32" si="5">F32</f>
        <v>7000</v>
      </c>
      <c r="H32" s="17">
        <f t="shared" si="5"/>
        <v>7000</v>
      </c>
      <c r="I32" s="17"/>
    </row>
    <row r="33" spans="1:9" ht="31.5" x14ac:dyDescent="0.25">
      <c r="A33" s="20"/>
      <c r="B33" s="33" t="s">
        <v>146</v>
      </c>
      <c r="C33" s="16">
        <v>2647</v>
      </c>
      <c r="D33" s="32">
        <v>244</v>
      </c>
      <c r="E33" s="34">
        <v>310</v>
      </c>
      <c r="F33" s="28">
        <f>'раздел-1-4'!E66</f>
        <v>1234850.99</v>
      </c>
      <c r="G33" s="17">
        <f t="shared" ref="G33:H33" si="6">F33</f>
        <v>1234850.99</v>
      </c>
      <c r="H33" s="17">
        <f t="shared" si="6"/>
        <v>1234850.99</v>
      </c>
      <c r="I33" s="17"/>
    </row>
    <row r="34" spans="1:9" ht="47.25" x14ac:dyDescent="0.25">
      <c r="A34" s="20"/>
      <c r="B34" s="33" t="s">
        <v>152</v>
      </c>
      <c r="C34" s="16">
        <v>2648</v>
      </c>
      <c r="D34" s="32">
        <v>244</v>
      </c>
      <c r="E34" s="34">
        <v>341</v>
      </c>
      <c r="F34" s="28">
        <f>'раздел-1-4'!E67</f>
        <v>300306137.41000003</v>
      </c>
      <c r="G34" s="17">
        <f t="shared" ref="G34:H34" si="7">F34</f>
        <v>300306137.41000003</v>
      </c>
      <c r="H34" s="17">
        <f t="shared" si="7"/>
        <v>300306137.41000003</v>
      </c>
      <c r="I34" s="17"/>
    </row>
    <row r="35" spans="1:9" x14ac:dyDescent="0.25">
      <c r="A35" s="20"/>
      <c r="B35" s="33" t="s">
        <v>153</v>
      </c>
      <c r="C35" s="16">
        <v>2649</v>
      </c>
      <c r="D35" s="32">
        <v>244</v>
      </c>
      <c r="E35" s="34">
        <v>342</v>
      </c>
      <c r="F35" s="28">
        <f>'раздел-1-4'!E68</f>
        <v>200666.64</v>
      </c>
      <c r="G35" s="17">
        <f t="shared" ref="G35:H35" si="8">F35</f>
        <v>200666.64</v>
      </c>
      <c r="H35" s="17">
        <f t="shared" si="8"/>
        <v>200666.64</v>
      </c>
      <c r="I35" s="17"/>
    </row>
    <row r="36" spans="1:9" ht="31.5" x14ac:dyDescent="0.25">
      <c r="A36" s="20"/>
      <c r="B36" s="33" t="s">
        <v>154</v>
      </c>
      <c r="C36" s="16" t="s">
        <v>155</v>
      </c>
      <c r="D36" s="32">
        <v>244</v>
      </c>
      <c r="E36" s="34">
        <v>343</v>
      </c>
      <c r="F36" s="28">
        <f>'раздел-1-4'!E69</f>
        <v>177724</v>
      </c>
      <c r="G36" s="17">
        <f t="shared" ref="G36:H36" si="9">F36</f>
        <v>177724</v>
      </c>
      <c r="H36" s="17">
        <f t="shared" si="9"/>
        <v>177724</v>
      </c>
      <c r="I36" s="17"/>
    </row>
    <row r="37" spans="1:9" x14ac:dyDescent="0.25">
      <c r="A37" s="20"/>
      <c r="B37" s="33" t="s">
        <v>156</v>
      </c>
      <c r="C37" s="16" t="s">
        <v>157</v>
      </c>
      <c r="D37" s="32">
        <v>244</v>
      </c>
      <c r="E37" s="34">
        <v>345</v>
      </c>
      <c r="F37" s="28">
        <f>'раздел-1-4'!E70</f>
        <v>106726.66</v>
      </c>
      <c r="G37" s="17">
        <f t="shared" ref="G37:H37" si="10">F37</f>
        <v>106726.66</v>
      </c>
      <c r="H37" s="17">
        <f t="shared" si="10"/>
        <v>106726.66</v>
      </c>
      <c r="I37" s="17"/>
    </row>
    <row r="38" spans="1:9" ht="31.5" x14ac:dyDescent="0.25">
      <c r="A38" s="20"/>
      <c r="B38" s="33" t="s">
        <v>158</v>
      </c>
      <c r="C38" s="16" t="s">
        <v>159</v>
      </c>
      <c r="D38" s="32">
        <v>244</v>
      </c>
      <c r="E38" s="34">
        <v>346</v>
      </c>
      <c r="F38" s="28">
        <f>'раздел-1-4'!E71</f>
        <v>892139.31</v>
      </c>
      <c r="G38" s="17">
        <f t="shared" ref="G38:H38" si="11">F38</f>
        <v>892139.31</v>
      </c>
      <c r="H38" s="17">
        <f t="shared" si="11"/>
        <v>892139.31</v>
      </c>
      <c r="I38" s="17"/>
    </row>
    <row r="39" spans="1:9" ht="47.25" x14ac:dyDescent="0.25">
      <c r="A39" s="20"/>
      <c r="B39" s="33" t="s">
        <v>160</v>
      </c>
      <c r="C39" s="16" t="s">
        <v>161</v>
      </c>
      <c r="D39" s="32">
        <v>244</v>
      </c>
      <c r="E39" s="34">
        <v>349</v>
      </c>
      <c r="F39" s="28">
        <f>'раздел-1-4'!E72</f>
        <v>375063.73</v>
      </c>
      <c r="G39" s="17">
        <f t="shared" ref="G39:H39" si="12">F39</f>
        <v>375063.73</v>
      </c>
      <c r="H39" s="17">
        <f t="shared" si="12"/>
        <v>375063.73</v>
      </c>
      <c r="I39" s="17"/>
    </row>
    <row r="40" spans="1:9" ht="31.5" x14ac:dyDescent="0.25">
      <c r="A40" s="20" t="s">
        <v>119</v>
      </c>
      <c r="B40" s="15" t="s">
        <v>100</v>
      </c>
      <c r="C40" s="14">
        <v>26442</v>
      </c>
      <c r="D40" s="14" t="s">
        <v>26</v>
      </c>
      <c r="E40" s="14" t="s">
        <v>26</v>
      </c>
      <c r="F40" s="17"/>
      <c r="G40" s="17"/>
      <c r="H40" s="17"/>
      <c r="I40" s="17"/>
    </row>
    <row r="41" spans="1:9" ht="31.5" x14ac:dyDescent="0.25">
      <c r="A41" s="20" t="s">
        <v>120</v>
      </c>
      <c r="B41" s="15" t="s">
        <v>121</v>
      </c>
      <c r="C41" s="14">
        <v>26450</v>
      </c>
      <c r="D41" s="14" t="s">
        <v>26</v>
      </c>
      <c r="E41" s="14" t="s">
        <v>26</v>
      </c>
      <c r="F41" s="17">
        <f>F42+F54</f>
        <v>2375917.8099999996</v>
      </c>
      <c r="G41" s="17">
        <f>G42+G54</f>
        <v>2375917.8099999996</v>
      </c>
      <c r="H41" s="17">
        <f>H42+H54</f>
        <v>2375917.8099999996</v>
      </c>
      <c r="I41" s="17">
        <f>I42+I54</f>
        <v>0</v>
      </c>
    </row>
    <row r="42" spans="1:9" ht="31.5" x14ac:dyDescent="0.25">
      <c r="A42" s="20" t="s">
        <v>122</v>
      </c>
      <c r="B42" s="38" t="s">
        <v>97</v>
      </c>
      <c r="C42" s="39">
        <v>26451</v>
      </c>
      <c r="D42" s="39" t="s">
        <v>26</v>
      </c>
      <c r="E42" s="39" t="s">
        <v>26</v>
      </c>
      <c r="F42" s="40">
        <f>F43+F44+F45+F46+F47+F48+F49+F51+F52+F53+F50</f>
        <v>2375917.8099999996</v>
      </c>
      <c r="G42" s="40">
        <f t="shared" ref="G42:H42" si="13">G43+G44+G45+G46+G47+G48+G49+G51+G52+G53+G50</f>
        <v>2375917.8099999996</v>
      </c>
      <c r="H42" s="40">
        <f t="shared" si="13"/>
        <v>2375917.8099999996</v>
      </c>
      <c r="I42" s="40"/>
    </row>
    <row r="43" spans="1:9" x14ac:dyDescent="0.25">
      <c r="A43" s="20"/>
      <c r="B43" s="33" t="s">
        <v>148</v>
      </c>
      <c r="C43" s="16">
        <v>2641</v>
      </c>
      <c r="D43" s="14">
        <v>244</v>
      </c>
      <c r="E43" s="34">
        <v>221</v>
      </c>
      <c r="F43" s="28">
        <f>'раздел-1-5'!E60</f>
        <v>5894</v>
      </c>
      <c r="G43" s="28">
        <f>F43</f>
        <v>5894</v>
      </c>
      <c r="H43" s="28">
        <f>F43</f>
        <v>5894</v>
      </c>
      <c r="I43" s="17"/>
    </row>
    <row r="44" spans="1:9" x14ac:dyDescent="0.25">
      <c r="A44" s="20"/>
      <c r="B44" s="33" t="s">
        <v>149</v>
      </c>
      <c r="C44" s="16">
        <v>2642</v>
      </c>
      <c r="D44" s="14">
        <v>244</v>
      </c>
      <c r="E44" s="34">
        <v>222</v>
      </c>
      <c r="F44" s="28">
        <f>'раздел-1-5'!E61</f>
        <v>5846.7</v>
      </c>
      <c r="G44" s="28">
        <f t="shared" ref="G44:G53" si="14">F44</f>
        <v>5846.7</v>
      </c>
      <c r="H44" s="28">
        <f t="shared" ref="H44:H53" si="15">F44</f>
        <v>5846.7</v>
      </c>
      <c r="I44" s="17"/>
    </row>
    <row r="45" spans="1:9" x14ac:dyDescent="0.25">
      <c r="A45" s="20"/>
      <c r="B45" s="33" t="s">
        <v>150</v>
      </c>
      <c r="C45" s="16">
        <v>2643</v>
      </c>
      <c r="D45" s="14">
        <v>244</v>
      </c>
      <c r="E45" s="34">
        <v>223</v>
      </c>
      <c r="F45" s="28">
        <f>'раздел-1-5'!E62</f>
        <v>140153.29999999999</v>
      </c>
      <c r="G45" s="28">
        <f t="shared" si="14"/>
        <v>140153.29999999999</v>
      </c>
      <c r="H45" s="28">
        <f t="shared" si="15"/>
        <v>140153.29999999999</v>
      </c>
      <c r="I45" s="17"/>
    </row>
    <row r="46" spans="1:9" ht="31.5" x14ac:dyDescent="0.25">
      <c r="A46" s="20"/>
      <c r="B46" s="33" t="s">
        <v>144</v>
      </c>
      <c r="C46" s="16">
        <v>2644</v>
      </c>
      <c r="D46" s="14">
        <v>244</v>
      </c>
      <c r="E46" s="34">
        <v>225</v>
      </c>
      <c r="F46" s="28">
        <f>'раздел-1-5'!E63</f>
        <v>364626.33</v>
      </c>
      <c r="G46" s="28">
        <f t="shared" si="14"/>
        <v>364626.33</v>
      </c>
      <c r="H46" s="28">
        <f t="shared" si="15"/>
        <v>364626.33</v>
      </c>
      <c r="I46" s="17"/>
    </row>
    <row r="47" spans="1:9" x14ac:dyDescent="0.25">
      <c r="A47" s="20"/>
      <c r="B47" s="33" t="s">
        <v>145</v>
      </c>
      <c r="C47" s="16">
        <v>2645</v>
      </c>
      <c r="D47" s="14">
        <v>244</v>
      </c>
      <c r="E47" s="34">
        <v>226</v>
      </c>
      <c r="F47" s="28">
        <f>'раздел-1-5'!E64</f>
        <v>542148.6</v>
      </c>
      <c r="G47" s="28">
        <f t="shared" si="14"/>
        <v>542148.6</v>
      </c>
      <c r="H47" s="28">
        <f t="shared" si="15"/>
        <v>542148.6</v>
      </c>
      <c r="I47" s="17"/>
    </row>
    <row r="48" spans="1:9" x14ac:dyDescent="0.25">
      <c r="A48" s="20"/>
      <c r="B48" s="33" t="s">
        <v>151</v>
      </c>
      <c r="C48" s="16">
        <v>2646</v>
      </c>
      <c r="D48" s="14">
        <v>244</v>
      </c>
      <c r="E48" s="34">
        <v>227</v>
      </c>
      <c r="F48" s="28">
        <f>'раздел-1-5'!E65</f>
        <v>50000</v>
      </c>
      <c r="G48" s="28">
        <f t="shared" si="14"/>
        <v>50000</v>
      </c>
      <c r="H48" s="28">
        <f t="shared" si="15"/>
        <v>50000</v>
      </c>
      <c r="I48" s="17"/>
    </row>
    <row r="49" spans="1:64" ht="31.5" x14ac:dyDescent="0.25">
      <c r="A49" s="20"/>
      <c r="B49" s="33" t="s">
        <v>146</v>
      </c>
      <c r="C49" s="16">
        <v>2647</v>
      </c>
      <c r="D49" s="14">
        <v>244</v>
      </c>
      <c r="E49" s="34">
        <v>310</v>
      </c>
      <c r="F49" s="28">
        <f>'раздел-1-5'!E66</f>
        <v>300000</v>
      </c>
      <c r="G49" s="28">
        <f t="shared" si="14"/>
        <v>300000</v>
      </c>
      <c r="H49" s="28">
        <f t="shared" si="15"/>
        <v>300000</v>
      </c>
      <c r="I49" s="17"/>
    </row>
    <row r="50" spans="1:64" ht="47.25" x14ac:dyDescent="0.25">
      <c r="A50" s="20"/>
      <c r="B50" s="33" t="s">
        <v>152</v>
      </c>
      <c r="C50" s="16">
        <v>2648</v>
      </c>
      <c r="D50" s="14">
        <v>244</v>
      </c>
      <c r="E50" s="34">
        <v>341</v>
      </c>
      <c r="F50" s="28">
        <f>'раздел-1-5'!E67</f>
        <v>601458.21</v>
      </c>
      <c r="G50" s="28">
        <f t="shared" si="14"/>
        <v>601458.21</v>
      </c>
      <c r="H50" s="28">
        <f t="shared" si="15"/>
        <v>601458.21</v>
      </c>
      <c r="I50" s="17"/>
    </row>
    <row r="51" spans="1:64" x14ac:dyDescent="0.25">
      <c r="A51" s="20"/>
      <c r="B51" s="33" t="s">
        <v>153</v>
      </c>
      <c r="C51" s="16">
        <v>2649</v>
      </c>
      <c r="D51" s="14">
        <v>244</v>
      </c>
      <c r="E51" s="34">
        <v>342</v>
      </c>
      <c r="F51" s="28">
        <f>'раздел-1-5'!E68</f>
        <v>142297</v>
      </c>
      <c r="G51" s="28">
        <f t="shared" si="14"/>
        <v>142297</v>
      </c>
      <c r="H51" s="28">
        <f t="shared" si="15"/>
        <v>142297</v>
      </c>
      <c r="I51" s="17"/>
    </row>
    <row r="52" spans="1:64" x14ac:dyDescent="0.25">
      <c r="A52" s="20"/>
      <c r="B52" s="33" t="s">
        <v>156</v>
      </c>
      <c r="C52" s="16" t="s">
        <v>155</v>
      </c>
      <c r="D52" s="14">
        <v>244</v>
      </c>
      <c r="E52" s="34">
        <v>345</v>
      </c>
      <c r="F52" s="28">
        <f>'раздел-1-5'!E69</f>
        <v>0</v>
      </c>
      <c r="G52" s="28">
        <f t="shared" si="14"/>
        <v>0</v>
      </c>
      <c r="H52" s="28">
        <f t="shared" si="15"/>
        <v>0</v>
      </c>
      <c r="I52" s="17"/>
    </row>
    <row r="53" spans="1:64" ht="31.5" x14ac:dyDescent="0.25">
      <c r="A53" s="20"/>
      <c r="B53" s="33" t="s">
        <v>158</v>
      </c>
      <c r="C53" s="31"/>
      <c r="D53" s="14">
        <v>244</v>
      </c>
      <c r="E53" s="34">
        <v>346</v>
      </c>
      <c r="F53" s="28">
        <f>'раздел-1-5'!E70</f>
        <v>223493.67</v>
      </c>
      <c r="G53" s="28">
        <f t="shared" si="14"/>
        <v>223493.67</v>
      </c>
      <c r="H53" s="28">
        <f t="shared" si="15"/>
        <v>223493.67</v>
      </c>
      <c r="I53" s="17"/>
    </row>
    <row r="54" spans="1:64" ht="31.5" x14ac:dyDescent="0.25">
      <c r="A54" s="20" t="s">
        <v>123</v>
      </c>
      <c r="B54" s="15" t="s">
        <v>100</v>
      </c>
      <c r="C54" s="14">
        <v>26452</v>
      </c>
      <c r="D54" s="14" t="s">
        <v>26</v>
      </c>
      <c r="E54" s="14" t="s">
        <v>26</v>
      </c>
      <c r="F54" s="17"/>
      <c r="G54" s="17"/>
      <c r="H54" s="17"/>
      <c r="I54" s="17"/>
    </row>
    <row r="55" spans="1:64" ht="110.25" x14ac:dyDescent="0.25">
      <c r="A55" s="21" t="s">
        <v>124</v>
      </c>
      <c r="B55" s="38" t="s">
        <v>125</v>
      </c>
      <c r="C55" s="39">
        <v>26500</v>
      </c>
      <c r="D55" s="39" t="s">
        <v>26</v>
      </c>
      <c r="E55" s="39" t="s">
        <v>26</v>
      </c>
      <c r="F55" s="40">
        <f>F56</f>
        <v>738747160.66000009</v>
      </c>
      <c r="G55" s="40">
        <f t="shared" ref="G55:H55" si="16">G56</f>
        <v>327950320.38000005</v>
      </c>
      <c r="H55" s="40">
        <f t="shared" si="16"/>
        <v>327950320.38000005</v>
      </c>
      <c r="I55" s="40">
        <f>SUM(I56:I71)</f>
        <v>0</v>
      </c>
    </row>
    <row r="56" spans="1:64" x14ac:dyDescent="0.25">
      <c r="A56" s="20" t="s">
        <v>126</v>
      </c>
      <c r="B56" s="15" t="s">
        <v>127</v>
      </c>
      <c r="C56" s="14">
        <v>26510</v>
      </c>
      <c r="D56" s="14"/>
      <c r="E56" s="14" t="s">
        <v>26</v>
      </c>
      <c r="F56" s="17">
        <f>F42+F25+F18</f>
        <v>738747160.66000009</v>
      </c>
      <c r="G56" s="17">
        <f>G42+G25+G18</f>
        <v>327950320.38000005</v>
      </c>
      <c r="H56" s="17">
        <f>H42+H25+H18</f>
        <v>327950320.38000005</v>
      </c>
      <c r="I56" s="17"/>
    </row>
    <row r="57" spans="1:64" s="37" customFormat="1" x14ac:dyDescent="0.25">
      <c r="A57" s="35"/>
      <c r="B57" s="33" t="s">
        <v>148</v>
      </c>
      <c r="C57" s="31">
        <v>2641</v>
      </c>
      <c r="D57" s="32">
        <v>244</v>
      </c>
      <c r="E57" s="34">
        <v>221</v>
      </c>
      <c r="F57" s="28">
        <f>F27+F43</f>
        <v>638053.93000000005</v>
      </c>
      <c r="G57" s="28">
        <f t="shared" ref="G57:H57" si="17">G27+G43</f>
        <v>638053.93000000005</v>
      </c>
      <c r="H57" s="28">
        <f t="shared" si="17"/>
        <v>638053.93000000005</v>
      </c>
      <c r="I57" s="28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1:64" s="37" customFormat="1" x14ac:dyDescent="0.25">
      <c r="A58" s="35"/>
      <c r="B58" s="33" t="s">
        <v>149</v>
      </c>
      <c r="C58" s="31">
        <v>2642</v>
      </c>
      <c r="D58" s="32">
        <v>244</v>
      </c>
      <c r="E58" s="34">
        <v>222</v>
      </c>
      <c r="F58" s="28">
        <f>F28+F44</f>
        <v>8546.7000000000007</v>
      </c>
      <c r="G58" s="28">
        <f t="shared" ref="G58:H66" si="18">G28+G44</f>
        <v>8546.7000000000007</v>
      </c>
      <c r="H58" s="28">
        <f t="shared" si="18"/>
        <v>8546.7000000000007</v>
      </c>
      <c r="I58" s="28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s="37" customFormat="1" x14ac:dyDescent="0.25">
      <c r="A59" s="35"/>
      <c r="B59" s="33" t="s">
        <v>150</v>
      </c>
      <c r="C59" s="31">
        <v>2643</v>
      </c>
      <c r="D59" s="32">
        <v>244</v>
      </c>
      <c r="E59" s="34">
        <v>223</v>
      </c>
      <c r="F59" s="28">
        <f>F29+F45</f>
        <v>3706364.54</v>
      </c>
      <c r="G59" s="28">
        <f t="shared" si="18"/>
        <v>3706364.54</v>
      </c>
      <c r="H59" s="28">
        <f t="shared" si="18"/>
        <v>3706364.54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ht="31.5" x14ac:dyDescent="0.25">
      <c r="A60" s="35"/>
      <c r="B60" s="33" t="s">
        <v>144</v>
      </c>
      <c r="C60" s="31">
        <v>2644</v>
      </c>
      <c r="D60" s="32">
        <v>244</v>
      </c>
      <c r="E60" s="34">
        <v>225</v>
      </c>
      <c r="F60" s="28">
        <f>F30+F46+F19</f>
        <v>4759832.03</v>
      </c>
      <c r="G60" s="28">
        <f t="shared" ref="G60:H60" si="19">G30+G46+G19</f>
        <v>4759832.03</v>
      </c>
      <c r="H60" s="28">
        <f t="shared" si="19"/>
        <v>4759832.03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145</v>
      </c>
      <c r="C61" s="31">
        <v>2645</v>
      </c>
      <c r="D61" s="32">
        <v>244</v>
      </c>
      <c r="E61" s="34">
        <v>226</v>
      </c>
      <c r="F61" s="28">
        <f>F31+F47+F20</f>
        <v>16922405.84</v>
      </c>
      <c r="G61" s="28">
        <f t="shared" ref="G61:H61" si="20">G31+G47+G20</f>
        <v>14219965.559999999</v>
      </c>
      <c r="H61" s="28">
        <f t="shared" si="20"/>
        <v>14219965.559999999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151</v>
      </c>
      <c r="C62" s="31">
        <v>2646</v>
      </c>
      <c r="D62" s="32">
        <v>244</v>
      </c>
      <c r="E62" s="34">
        <v>227</v>
      </c>
      <c r="F62" s="28">
        <f>F32+F48</f>
        <v>57000</v>
      </c>
      <c r="G62" s="28">
        <f t="shared" ref="G62:H62" si="21">G32+G48</f>
        <v>57000</v>
      </c>
      <c r="H62" s="28">
        <f t="shared" si="21"/>
        <v>57000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146</v>
      </c>
      <c r="C63" s="31">
        <v>2647</v>
      </c>
      <c r="D63" s="32">
        <v>244</v>
      </c>
      <c r="E63" s="34">
        <v>310</v>
      </c>
      <c r="F63" s="28">
        <f>F33+F49+F21</f>
        <v>409629250.99000001</v>
      </c>
      <c r="G63" s="28">
        <f>G33+G49+G21</f>
        <v>1534850.99</v>
      </c>
      <c r="H63" s="28">
        <f t="shared" si="18"/>
        <v>1534850.99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47.25" x14ac:dyDescent="0.25">
      <c r="A64" s="35"/>
      <c r="B64" s="33" t="s">
        <v>152</v>
      </c>
      <c r="C64" s="31">
        <v>2648</v>
      </c>
      <c r="D64" s="32">
        <v>244</v>
      </c>
      <c r="E64" s="34">
        <v>341</v>
      </c>
      <c r="F64" s="28">
        <f>F34+F50</f>
        <v>300907595.62</v>
      </c>
      <c r="G64" s="28">
        <f t="shared" si="18"/>
        <v>300907595.62</v>
      </c>
      <c r="H64" s="28">
        <f t="shared" si="18"/>
        <v>300907595.62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153</v>
      </c>
      <c r="C65" s="31">
        <v>2649</v>
      </c>
      <c r="D65" s="32">
        <v>244</v>
      </c>
      <c r="E65" s="34">
        <v>342</v>
      </c>
      <c r="F65" s="28">
        <f>F35+F51</f>
        <v>342963.64</v>
      </c>
      <c r="G65" s="28">
        <f t="shared" si="18"/>
        <v>342963.64</v>
      </c>
      <c r="H65" s="28">
        <f t="shared" si="18"/>
        <v>342963.64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ht="31.5" x14ac:dyDescent="0.25">
      <c r="A66" s="35"/>
      <c r="B66" s="33" t="s">
        <v>154</v>
      </c>
      <c r="C66" s="31" t="s">
        <v>155</v>
      </c>
      <c r="D66" s="32">
        <v>244</v>
      </c>
      <c r="E66" s="34">
        <v>343</v>
      </c>
      <c r="F66" s="28">
        <f>F36+F52</f>
        <v>177724</v>
      </c>
      <c r="G66" s="28">
        <f t="shared" si="18"/>
        <v>177724</v>
      </c>
      <c r="H66" s="28">
        <f t="shared" si="18"/>
        <v>177724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5"/>
      <c r="B67" s="33" t="s">
        <v>156</v>
      </c>
      <c r="C67" s="31"/>
      <c r="D67" s="32">
        <v>244</v>
      </c>
      <c r="E67" s="34">
        <v>345</v>
      </c>
      <c r="F67" s="28">
        <f>F37+F53</f>
        <v>330220.33</v>
      </c>
      <c r="G67" s="28">
        <f t="shared" ref="G67:H67" si="22">G37+G53</f>
        <v>330220.33</v>
      </c>
      <c r="H67" s="28">
        <f t="shared" si="22"/>
        <v>330220.33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31.5" x14ac:dyDescent="0.25">
      <c r="A68" s="35"/>
      <c r="B68" s="33" t="s">
        <v>158</v>
      </c>
      <c r="C68" s="31" t="s">
        <v>159</v>
      </c>
      <c r="D68" s="32">
        <v>244</v>
      </c>
      <c r="E68" s="34">
        <v>346</v>
      </c>
      <c r="F68" s="28">
        <f>F38</f>
        <v>892139.31</v>
      </c>
      <c r="G68" s="28">
        <f t="shared" ref="G68:H68" si="23">G38+G54</f>
        <v>892139.31</v>
      </c>
      <c r="H68" s="28">
        <f t="shared" si="23"/>
        <v>892139.31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ht="47.25" x14ac:dyDescent="0.25">
      <c r="A69" s="35"/>
      <c r="B69" s="33" t="s">
        <v>160</v>
      </c>
      <c r="C69" s="31" t="s">
        <v>161</v>
      </c>
      <c r="D69" s="32">
        <v>244</v>
      </c>
      <c r="E69" s="34">
        <v>349</v>
      </c>
      <c r="F69" s="28">
        <f>F39</f>
        <v>375063.73</v>
      </c>
      <c r="G69" s="28">
        <f t="shared" ref="G69:H69" si="24">G39</f>
        <v>375063.73</v>
      </c>
      <c r="H69" s="28">
        <f t="shared" si="24"/>
        <v>375063.73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x14ac:dyDescent="0.25">
      <c r="A70" s="20" t="s">
        <v>128</v>
      </c>
      <c r="B70" s="15" t="s">
        <v>127</v>
      </c>
      <c r="C70" s="14">
        <v>26520</v>
      </c>
      <c r="D70" s="14"/>
      <c r="E70" s="14" t="s">
        <v>26</v>
      </c>
      <c r="F70" s="17"/>
      <c r="G70" s="17"/>
      <c r="H70" s="17"/>
      <c r="I70" s="17"/>
    </row>
    <row r="71" spans="1:64" x14ac:dyDescent="0.25">
      <c r="A71" s="20" t="s">
        <v>129</v>
      </c>
      <c r="B71" s="15" t="s">
        <v>127</v>
      </c>
      <c r="C71" s="14">
        <v>26530</v>
      </c>
      <c r="D71" s="14"/>
      <c r="E71" s="14" t="s">
        <v>26</v>
      </c>
      <c r="F71" s="17"/>
      <c r="G71" s="17"/>
      <c r="H71" s="17"/>
      <c r="I71" s="17"/>
    </row>
    <row r="72" spans="1:64" ht="94.5" x14ac:dyDescent="0.25">
      <c r="A72" s="21" t="s">
        <v>130</v>
      </c>
      <c r="B72" s="15" t="s">
        <v>131</v>
      </c>
      <c r="C72" s="14">
        <v>26600</v>
      </c>
      <c r="D72" s="14" t="s">
        <v>26</v>
      </c>
      <c r="E72" s="14" t="s">
        <v>26</v>
      </c>
      <c r="F72" s="17">
        <f>SUM(F73:F75)</f>
        <v>0</v>
      </c>
      <c r="G72" s="17">
        <f>SUM(G73:G75)</f>
        <v>0</v>
      </c>
      <c r="H72" s="17">
        <f>SUM(H73:H75)</f>
        <v>0</v>
      </c>
      <c r="I72" s="17">
        <f>SUM(I73:I75)</f>
        <v>0</v>
      </c>
    </row>
    <row r="73" spans="1:64" x14ac:dyDescent="0.25">
      <c r="A73" s="20" t="s">
        <v>132</v>
      </c>
      <c r="B73" s="15" t="s">
        <v>127</v>
      </c>
      <c r="C73" s="14">
        <v>26610</v>
      </c>
      <c r="D73" s="14"/>
      <c r="E73" s="14" t="s">
        <v>26</v>
      </c>
      <c r="F73" s="17"/>
      <c r="G73" s="17"/>
      <c r="H73" s="17"/>
      <c r="I73" s="17"/>
    </row>
    <row r="74" spans="1:64" x14ac:dyDescent="0.25">
      <c r="A74" s="20" t="s">
        <v>133</v>
      </c>
      <c r="B74" s="15" t="s">
        <v>127</v>
      </c>
      <c r="C74" s="14">
        <v>26620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134</v>
      </c>
      <c r="B75" s="15" t="s">
        <v>127</v>
      </c>
      <c r="C75" s="14">
        <v>26630</v>
      </c>
      <c r="D75" s="14"/>
      <c r="E75" s="14" t="s">
        <v>26</v>
      </c>
      <c r="F75" s="17"/>
      <c r="G75" s="17"/>
      <c r="H75" s="17"/>
      <c r="I75" s="17"/>
    </row>
    <row r="79" spans="1:64" ht="18.75" x14ac:dyDescent="0.3">
      <c r="A79" s="51" t="s">
        <v>135</v>
      </c>
      <c r="B79" s="51"/>
      <c r="C79" s="55" t="s">
        <v>141</v>
      </c>
      <c r="D79" s="55"/>
      <c r="E79" s="55"/>
      <c r="F79" s="55"/>
      <c r="G79" s="23"/>
      <c r="H79" s="53" t="s">
        <v>143</v>
      </c>
      <c r="I79" s="5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</row>
    <row r="80" spans="1:64" ht="12.75" x14ac:dyDescent="0.2">
      <c r="A80" s="4"/>
      <c r="B80" s="4"/>
      <c r="C80" s="54" t="s">
        <v>136</v>
      </c>
      <c r="D80" s="54"/>
      <c r="E80" s="54"/>
      <c r="F80" s="54"/>
      <c r="G80" s="25" t="s">
        <v>3</v>
      </c>
      <c r="H80" s="54" t="s">
        <v>4</v>
      </c>
      <c r="I80" s="5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ht="18.75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</row>
    <row r="82" spans="1:64" ht="18.75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</row>
    <row r="83" spans="1:64" ht="18.75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37.9" customHeight="1" x14ac:dyDescent="0.3">
      <c r="A84" s="51" t="s">
        <v>137</v>
      </c>
      <c r="B84" s="51"/>
      <c r="C84" s="52" t="s">
        <v>162</v>
      </c>
      <c r="D84" s="52"/>
      <c r="E84" s="52"/>
      <c r="F84" s="52"/>
      <c r="G84" s="53" t="s">
        <v>163</v>
      </c>
      <c r="H84" s="53"/>
      <c r="I84" s="24" t="s">
        <v>164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</row>
    <row r="85" spans="1:64" ht="12.75" x14ac:dyDescent="0.2">
      <c r="A85" s="4"/>
      <c r="B85" s="4"/>
      <c r="C85" s="54" t="s">
        <v>136</v>
      </c>
      <c r="D85" s="54"/>
      <c r="E85" s="54"/>
      <c r="F85" s="54"/>
      <c r="G85" s="54" t="s">
        <v>138</v>
      </c>
      <c r="H85" s="54"/>
      <c r="I85" s="25" t="s">
        <v>139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51" t="s">
        <v>173</v>
      </c>
      <c r="B87" s="5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</sheetData>
  <mergeCells count="17">
    <mergeCell ref="A1:I1"/>
    <mergeCell ref="A3:A4"/>
    <mergeCell ref="B3:B4"/>
    <mergeCell ref="C3:C4"/>
    <mergeCell ref="D3:D4"/>
    <mergeCell ref="E3:I3"/>
    <mergeCell ref="A79:B79"/>
    <mergeCell ref="C79:F79"/>
    <mergeCell ref="H79:I79"/>
    <mergeCell ref="C80:F80"/>
    <mergeCell ref="H80:I80"/>
    <mergeCell ref="A87:B87"/>
    <mergeCell ref="A84:B84"/>
    <mergeCell ref="C84:F84"/>
    <mergeCell ref="G84:H84"/>
    <mergeCell ref="C85:F85"/>
    <mergeCell ref="G85:H85"/>
  </mergeCells>
  <pageMargins left="0.78740157480314965" right="0.78740157480314965" top="0.78740157480314965" bottom="0.39370078740157483" header="0.51181102362204722" footer="0.51181102362204722"/>
  <pageSetup paperSize="9" scale="65" orientation="landscape" r:id="rId1"/>
  <rowBreaks count="1" manualBreakCount="1">
    <brk id="2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2020-12-30T08:41:57Z</cp:lastPrinted>
  <dcterms:created xsi:type="dcterms:W3CDTF">2019-10-21T14:53:58Z</dcterms:created>
  <dcterms:modified xsi:type="dcterms:W3CDTF">2020-12-30T08:43:10Z</dcterms:modified>
  <dc:language>ru-RU</dc:language>
</cp:coreProperties>
</file>