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'раздел-1-2'!$3:$5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'раздел-2'!$5:$5</definedName>
    <definedName name="_xlnm.Print_Area" localSheetId="6">'раздел-2'!$A$1:$I$87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6" i="7" l="1"/>
  <c r="F55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H60" i="7"/>
  <c r="G60" i="7"/>
  <c r="H43" i="7"/>
  <c r="H44" i="7"/>
  <c r="H41" i="7" s="1"/>
  <c r="H45" i="7"/>
  <c r="H46" i="7"/>
  <c r="H47" i="7"/>
  <c r="H48" i="7"/>
  <c r="H49" i="7"/>
  <c r="H50" i="7"/>
  <c r="H51" i="7"/>
  <c r="H52" i="7"/>
  <c r="H53" i="7"/>
  <c r="G41" i="7"/>
  <c r="F41" i="7"/>
  <c r="G43" i="7"/>
  <c r="G44" i="7"/>
  <c r="G45" i="7"/>
  <c r="G46" i="7"/>
  <c r="G47" i="7"/>
  <c r="G48" i="7"/>
  <c r="G49" i="7"/>
  <c r="G50" i="7"/>
  <c r="G51" i="7"/>
  <c r="G52" i="7"/>
  <c r="G53" i="7"/>
  <c r="F53" i="7"/>
  <c r="F50" i="7"/>
  <c r="F49" i="7"/>
  <c r="F48" i="7"/>
  <c r="F47" i="7"/>
  <c r="F46" i="7"/>
  <c r="F45" i="7"/>
  <c r="F44" i="7"/>
  <c r="F43" i="7"/>
  <c r="F38" i="7"/>
  <c r="F37" i="7"/>
  <c r="F35" i="7"/>
  <c r="F34" i="7"/>
  <c r="F33" i="7"/>
  <c r="F32" i="7"/>
  <c r="F30" i="7"/>
  <c r="F29" i="7"/>
  <c r="F28" i="7"/>
  <c r="F27" i="7"/>
  <c r="F26" i="7"/>
  <c r="F59" i="3"/>
  <c r="G59" i="3"/>
  <c r="H59" i="3"/>
  <c r="E59" i="3"/>
  <c r="G18" i="7"/>
  <c r="H18" i="7"/>
  <c r="E66" i="5"/>
  <c r="E62" i="5"/>
  <c r="F62" i="5" s="1"/>
  <c r="E65" i="5"/>
  <c r="F65" i="5" s="1"/>
  <c r="E33" i="5"/>
  <c r="F60" i="5"/>
  <c r="F61" i="5"/>
  <c r="F63" i="5"/>
  <c r="F64" i="5"/>
  <c r="F66" i="5"/>
  <c r="F67" i="5"/>
  <c r="F68" i="5"/>
  <c r="F69" i="5"/>
  <c r="F70" i="5"/>
  <c r="F71" i="5"/>
  <c r="F59" i="5"/>
  <c r="F37" i="5"/>
  <c r="E37" i="5"/>
  <c r="F34" i="5"/>
  <c r="F36" i="5"/>
  <c r="F33" i="5"/>
  <c r="E36" i="5" l="1"/>
  <c r="E34" i="5"/>
  <c r="E48" i="5"/>
  <c r="E71" i="5"/>
  <c r="E70" i="5"/>
  <c r="E68" i="5"/>
  <c r="E67" i="5"/>
  <c r="E63" i="5"/>
  <c r="E61" i="5"/>
  <c r="E60" i="5"/>
  <c r="E59" i="5"/>
  <c r="F32" i="6"/>
  <c r="G32" i="6"/>
  <c r="F34" i="6"/>
  <c r="F35" i="6"/>
  <c r="F36" i="6"/>
  <c r="F37" i="6"/>
  <c r="F33" i="6"/>
  <c r="F46" i="6"/>
  <c r="G48" i="6"/>
  <c r="G49" i="6"/>
  <c r="G50" i="6"/>
  <c r="F48" i="6"/>
  <c r="F49" i="6"/>
  <c r="F50" i="6"/>
  <c r="F47" i="6"/>
  <c r="F62" i="6"/>
  <c r="G62" i="6"/>
  <c r="E62" i="6"/>
  <c r="G64" i="6"/>
  <c r="G65" i="6"/>
  <c r="G66" i="6"/>
  <c r="G67" i="6"/>
  <c r="G68" i="6"/>
  <c r="G69" i="6"/>
  <c r="G70" i="6"/>
  <c r="G71" i="6"/>
  <c r="G72" i="6"/>
  <c r="G73" i="6"/>
  <c r="G74" i="6"/>
  <c r="F64" i="6"/>
  <c r="F65" i="6"/>
  <c r="F66" i="6"/>
  <c r="F67" i="6"/>
  <c r="F68" i="6"/>
  <c r="F69" i="6"/>
  <c r="F70" i="6"/>
  <c r="F71" i="6"/>
  <c r="F72" i="6"/>
  <c r="F73" i="6"/>
  <c r="F74" i="6"/>
  <c r="F63" i="6"/>
  <c r="E37" i="6" l="1"/>
  <c r="E67" i="6"/>
  <c r="E36" i="6"/>
  <c r="E33" i="6"/>
  <c r="E74" i="6"/>
  <c r="E49" i="6"/>
  <c r="E71" i="6"/>
  <c r="E70" i="6"/>
  <c r="E69" i="6"/>
  <c r="E68" i="6"/>
  <c r="E66" i="6"/>
  <c r="E65" i="6"/>
  <c r="E64" i="6"/>
  <c r="E34" i="6"/>
  <c r="E23" i="3"/>
  <c r="E61" i="3"/>
  <c r="F20" i="7" s="1"/>
  <c r="E60" i="3"/>
  <c r="F19" i="7" s="1"/>
  <c r="F18" i="7" s="1"/>
  <c r="G27" i="7" l="1"/>
  <c r="H27" i="7" s="1"/>
  <c r="G28" i="7"/>
  <c r="H28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G37" i="7"/>
  <c r="H37" i="7" s="1"/>
  <c r="H68" i="7" s="1"/>
  <c r="G38" i="7"/>
  <c r="H38" i="7" s="1"/>
  <c r="H69" i="7" s="1"/>
  <c r="G26" i="7"/>
  <c r="H26" i="7" s="1"/>
  <c r="G29" i="7"/>
  <c r="H29" i="7" s="1"/>
  <c r="G62" i="7"/>
  <c r="H42" i="7"/>
  <c r="G42" i="7"/>
  <c r="G63" i="6"/>
  <c r="E75" i="6"/>
  <c r="F75" i="6"/>
  <c r="G75" i="6"/>
  <c r="G47" i="6"/>
  <c r="G37" i="6"/>
  <c r="G36" i="6" s="1"/>
  <c r="G35" i="6"/>
  <c r="G34" i="6"/>
  <c r="G33" i="6"/>
  <c r="G6" i="6"/>
  <c r="F6" i="6"/>
  <c r="G11" i="6"/>
  <c r="F11" i="6"/>
  <c r="G10" i="6"/>
  <c r="F10" i="6"/>
  <c r="G6" i="5"/>
  <c r="F6" i="5"/>
  <c r="F48" i="5"/>
  <c r="G48" i="5" s="1"/>
  <c r="F47" i="5"/>
  <c r="G47" i="5" s="1"/>
  <c r="G71" i="5"/>
  <c r="G60" i="5"/>
  <c r="G61" i="5"/>
  <c r="G62" i="5"/>
  <c r="G63" i="5"/>
  <c r="G64" i="5"/>
  <c r="G65" i="5"/>
  <c r="G67" i="5"/>
  <c r="G68" i="5"/>
  <c r="G69" i="5"/>
  <c r="G70" i="5"/>
  <c r="G59" i="5"/>
  <c r="G66" i="5"/>
  <c r="E58" i="5"/>
  <c r="F25" i="7" s="1"/>
  <c r="F24" i="7" s="1"/>
  <c r="G34" i="5"/>
  <c r="G37" i="5"/>
  <c r="G33" i="5"/>
  <c r="F10" i="5"/>
  <c r="H58" i="7" l="1"/>
  <c r="H59" i="7"/>
  <c r="H67" i="7"/>
  <c r="H66" i="7"/>
  <c r="H65" i="7"/>
  <c r="H63" i="7"/>
  <c r="H57" i="7"/>
  <c r="H62" i="7"/>
  <c r="G64" i="7"/>
  <c r="G59" i="7"/>
  <c r="G68" i="7"/>
  <c r="G66" i="7"/>
  <c r="G58" i="7"/>
  <c r="G61" i="7"/>
  <c r="G67" i="7"/>
  <c r="G65" i="7"/>
  <c r="G57" i="7"/>
  <c r="G69" i="7"/>
  <c r="G60" i="6"/>
  <c r="G63" i="7"/>
  <c r="H61" i="7"/>
  <c r="H64" i="7"/>
  <c r="G58" i="5"/>
  <c r="G56" i="5" s="1"/>
  <c r="H25" i="7" s="1"/>
  <c r="H24" i="7" s="1"/>
  <c r="F58" i="5"/>
  <c r="G25" i="7" s="1"/>
  <c r="G24" i="7" s="1"/>
  <c r="G10" i="5"/>
  <c r="G9" i="5" s="1"/>
  <c r="F57" i="3"/>
  <c r="G57" i="3"/>
  <c r="I72" i="7"/>
  <c r="H72" i="7"/>
  <c r="G72" i="7"/>
  <c r="F72" i="7"/>
  <c r="I55" i="7"/>
  <c r="I40" i="7"/>
  <c r="I24" i="7"/>
  <c r="I17" i="7"/>
  <c r="H17" i="7"/>
  <c r="G17" i="7"/>
  <c r="F17" i="7"/>
  <c r="I14" i="7"/>
  <c r="H14" i="7"/>
  <c r="G14" i="7"/>
  <c r="F14" i="7"/>
  <c r="I13" i="7"/>
  <c r="I6" i="7" s="1"/>
  <c r="G78" i="6"/>
  <c r="F78" i="6"/>
  <c r="E78" i="6"/>
  <c r="H75" i="6"/>
  <c r="H60" i="6"/>
  <c r="H31" i="6" s="1"/>
  <c r="F60" i="6"/>
  <c r="E60" i="6"/>
  <c r="E31" i="6" s="1"/>
  <c r="G53" i="6"/>
  <c r="F53" i="6"/>
  <c r="E53" i="6"/>
  <c r="G46" i="6"/>
  <c r="E46" i="6"/>
  <c r="G39" i="6"/>
  <c r="F39" i="6"/>
  <c r="E39" i="6"/>
  <c r="E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H8" i="6" s="1"/>
  <c r="G9" i="6"/>
  <c r="G8" i="6" s="1"/>
  <c r="F9" i="6"/>
  <c r="F8" i="6" s="1"/>
  <c r="E9" i="6"/>
  <c r="E8" i="6" s="1"/>
  <c r="G75" i="5"/>
  <c r="F75" i="5"/>
  <c r="E75" i="5"/>
  <c r="H72" i="5"/>
  <c r="H56" i="5" s="1"/>
  <c r="H31" i="5" s="1"/>
  <c r="G72" i="5"/>
  <c r="F72" i="5"/>
  <c r="E72" i="5"/>
  <c r="E56" i="5"/>
  <c r="G49" i="5"/>
  <c r="F49" i="5"/>
  <c r="E49" i="5"/>
  <c r="G46" i="5"/>
  <c r="F46" i="5"/>
  <c r="E46" i="5"/>
  <c r="G39" i="5"/>
  <c r="F39" i="5"/>
  <c r="E39" i="5"/>
  <c r="G36" i="5"/>
  <c r="G32" i="5" s="1"/>
  <c r="E32" i="5"/>
  <c r="F32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H8" i="5" s="1"/>
  <c r="H7" i="5" s="1"/>
  <c r="F9" i="5"/>
  <c r="E9" i="5"/>
  <c r="E8" i="5" s="1"/>
  <c r="G65" i="4"/>
  <c r="F65" i="4"/>
  <c r="E65" i="4"/>
  <c r="H62" i="4"/>
  <c r="G62" i="4"/>
  <c r="F62" i="4"/>
  <c r="E62" i="4"/>
  <c r="H57" i="4"/>
  <c r="G57" i="4"/>
  <c r="F57" i="4"/>
  <c r="E57" i="4"/>
  <c r="G50" i="4"/>
  <c r="F50" i="4"/>
  <c r="E50" i="4"/>
  <c r="G46" i="4"/>
  <c r="F46" i="4"/>
  <c r="E46" i="4"/>
  <c r="G39" i="4"/>
  <c r="F39" i="4"/>
  <c r="E39" i="4"/>
  <c r="G36" i="4"/>
  <c r="G32" i="4" s="1"/>
  <c r="G31" i="4" s="1"/>
  <c r="G7" i="4" s="1"/>
  <c r="F36" i="4"/>
  <c r="E36" i="4"/>
  <c r="E32" i="4" s="1"/>
  <c r="E31" i="4" s="1"/>
  <c r="E7" i="4" s="1"/>
  <c r="F32" i="4"/>
  <c r="H31" i="4"/>
  <c r="F31" i="4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H8" i="4"/>
  <c r="G8" i="4"/>
  <c r="F8" i="4"/>
  <c r="E8" i="4"/>
  <c r="H7" i="4"/>
  <c r="F7" i="4"/>
  <c r="G65" i="3"/>
  <c r="F65" i="3"/>
  <c r="E65" i="3"/>
  <c r="H62" i="3"/>
  <c r="G62" i="3"/>
  <c r="F62" i="3"/>
  <c r="E62" i="3"/>
  <c r="G50" i="3"/>
  <c r="F50" i="3"/>
  <c r="E50" i="3"/>
  <c r="G46" i="3"/>
  <c r="F46" i="3"/>
  <c r="E46" i="3"/>
  <c r="G39" i="3"/>
  <c r="F39" i="3"/>
  <c r="E39" i="3"/>
  <c r="G36" i="3"/>
  <c r="G32" i="3" s="1"/>
  <c r="F36" i="3"/>
  <c r="F32" i="3" s="1"/>
  <c r="E36" i="3"/>
  <c r="E32" i="3" s="1"/>
  <c r="H26" i="3"/>
  <c r="G26" i="3"/>
  <c r="F26" i="3"/>
  <c r="E26" i="3"/>
  <c r="H22" i="3"/>
  <c r="G22" i="3"/>
  <c r="F22" i="3"/>
  <c r="E22" i="3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H8" i="3" s="1"/>
  <c r="G9" i="3"/>
  <c r="G8" i="3" s="1"/>
  <c r="F9" i="3"/>
  <c r="F8" i="3" s="1"/>
  <c r="E9" i="3"/>
  <c r="E8" i="3" s="1"/>
  <c r="G67" i="2"/>
  <c r="F67" i="2"/>
  <c r="E67" i="2"/>
  <c r="H64" i="2"/>
  <c r="G64" i="2"/>
  <c r="F64" i="2"/>
  <c r="E64" i="2"/>
  <c r="H59" i="2"/>
  <c r="G59" i="2"/>
  <c r="F59" i="2"/>
  <c r="E59" i="2"/>
  <c r="G52" i="2"/>
  <c r="F52" i="2"/>
  <c r="E52" i="2"/>
  <c r="G48" i="2"/>
  <c r="F48" i="2"/>
  <c r="E48" i="2"/>
  <c r="G41" i="2"/>
  <c r="F41" i="2"/>
  <c r="E41" i="2"/>
  <c r="G38" i="2"/>
  <c r="G34" i="2" s="1"/>
  <c r="G33" i="2" s="1"/>
  <c r="G9" i="2" s="1"/>
  <c r="F38" i="2"/>
  <c r="E38" i="2"/>
  <c r="E34" i="2" s="1"/>
  <c r="E33" i="2" s="1"/>
  <c r="E9" i="2" s="1"/>
  <c r="F34" i="2"/>
  <c r="H33" i="2"/>
  <c r="F33" i="2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G11" i="2"/>
  <c r="F11" i="2"/>
  <c r="E11" i="2"/>
  <c r="H10" i="2"/>
  <c r="G10" i="2"/>
  <c r="F10" i="2"/>
  <c r="E10" i="2"/>
  <c r="H9" i="2"/>
  <c r="F9" i="2"/>
  <c r="F40" i="7" l="1"/>
  <c r="F13" i="7" s="1"/>
  <c r="F6" i="7" s="1"/>
  <c r="F31" i="3"/>
  <c r="F7" i="3" s="1"/>
  <c r="E57" i="3"/>
  <c r="H57" i="3"/>
  <c r="H31" i="3" s="1"/>
  <c r="H7" i="3" s="1"/>
  <c r="F56" i="5"/>
  <c r="F31" i="5" s="1"/>
  <c r="F7" i="5" s="1"/>
  <c r="F8" i="5"/>
  <c r="G8" i="5"/>
  <c r="G31" i="5"/>
  <c r="G7" i="5" s="1"/>
  <c r="H7" i="6"/>
  <c r="E31" i="3"/>
  <c r="E7" i="3" s="1"/>
  <c r="G31" i="3"/>
  <c r="G7" i="3" s="1"/>
  <c r="E31" i="5"/>
  <c r="E7" i="5" s="1"/>
  <c r="G40" i="7"/>
  <c r="G13" i="7" s="1"/>
  <c r="G6" i="7" s="1"/>
  <c r="H40" i="7"/>
  <c r="H13" i="7" s="1"/>
  <c r="H6" i="7" s="1"/>
  <c r="G31" i="6"/>
  <c r="G7" i="6" s="1"/>
  <c r="F31" i="6"/>
  <c r="E7" i="6"/>
  <c r="F7" i="6"/>
  <c r="G56" i="7" l="1"/>
  <c r="G55" i="7" s="1"/>
  <c r="H56" i="7"/>
  <c r="H55" i="7" s="1"/>
</calcChain>
</file>

<file path=xl/sharedStrings.xml><?xml version="1.0" encoding="utf-8"?>
<sst xmlns="http://schemas.openxmlformats.org/spreadsheetml/2006/main" count="771" uniqueCount="178">
  <si>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</si>
  <si>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</si>
  <si>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</si>
  <si>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</si>
  <si>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</si>
  <si>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</si>
  <si>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</si>
  <si>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</si>
  <si>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</si>
  <si>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</si>
  <si>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</si>
  <si>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</si>
  <si>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</si>
  <si>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</si>
  <si>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</si>
  <si>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</si>
  <si>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</si>
  <si>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</si>
  <si>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</si>
  <si>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</si>
  <si>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</si>
  <si>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</si>
  <si>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</si>
  <si>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</si>
  <si>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</si>
  <si>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</si>
  <si>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</si>
  <si>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</si>
  <si>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</si>
  <si>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</si>
  <si>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</si>
  <si>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</si>
  <si>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</si>
  <si>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</si>
  <si>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</si>
  <si>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</si>
  <si>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</si>
  <si>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</si>
  <si>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</si>
  <si>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</si>
  <si>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</si>
  <si>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</si>
  <si>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</si>
  <si>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</si>
  <si>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</si>
  <si>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</si>
  <si>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</si>
  <si>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</si>
  <si>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</si>
  <si>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</si>
  <si>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</si>
  <si>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</si>
  <si>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</si>
  <si>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</si>
  <si>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</si>
  <si>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</si>
  <si>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</si>
  <si>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</si>
  <si>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</si>
  <si>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</si>
  <si>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</si>
  <si>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</si>
  <si>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</si>
  <si>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</si>
  <si>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</si>
  <si>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</si>
  <si>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</si>
  <si>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</si>
  <si>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</si>
  <si>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</si>
  <si>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</si>
  <si>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</si>
  <si>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</si>
  <si>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</si>
  <si>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</si>
  <si>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</si>
  <si>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</si>
  <si>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</si>
  <si>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</si>
  <si>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</si>
  <si>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</si>
  <si>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</si>
  <si>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</si>
  <si>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</si>
  <si>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</si>
  <si>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</si>
  <si>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</si>
  <si>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</si>
  <si>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</si>
  <si>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</si>
  <si>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</si>
  <si>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</si>
  <si>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</si>
  <si>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</si>
  <si>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</si>
  <si>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</si>
  <si>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</si>
  <si>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</si>
  <si>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</si>
  <si>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</si>
  <si>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</si>
  <si>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</si>
  <si>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</si>
  <si>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</si>
  <si>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</si>
  <si>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</si>
  <si>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</si>
  <si>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</si>
  <si>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</si>
  <si>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</si>
  <si>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</si>
  <si>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</si>
  <si>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</si>
  <si>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</si>
  <si>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</si>
  <si>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</si>
  <si>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</si>
  <si>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</si>
  <si>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</si>
  <si>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</si>
  <si>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</si>
  <si>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</si>
  <si>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</si>
  <si>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</si>
  <si>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</si>
  <si>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</si>
  <si>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</si>
  <si>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</si>
  <si>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</si>
  <si>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</si>
  <si>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</si>
  <si>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</si>
  <si>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</si>
  <si>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</si>
  <si>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</si>
  <si>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</si>
  <si>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</si>
  <si>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</si>
  <si>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</si>
  <si>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</si>
  <si>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</si>
  <si>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</si>
  <si>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</si>
  <si>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План финансово-хозяйственной деятельности на 2020 г. и плановый период 2021 и 2022 годов</t>
  </si>
  <si>
    <r>
      <t xml:space="preserve">на </t>
    </r>
    <r>
      <rPr>
        <u/>
        <sz val="12"/>
        <rFont val="Times New Roman"/>
        <family val="1"/>
        <charset val="204"/>
      </rPr>
      <t>2020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</si>
  <si>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2021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</si>
  <si>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2022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</si>
  <si>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</si>
  <si>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</si>
  <si>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</si>
  <si>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</si>
  <si>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</si>
  <si>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</si>
  <si>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</si>
  <si>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</si>
  <si>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</si>
  <si>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</si>
  <si>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</si>
  <si>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</si>
  <si>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</si>
  <si>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</si>
  <si>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</si>
  <si>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</si>
  <si>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</si>
  <si>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</si>
  <si>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</si>
  <si>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</si>
  <si>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</si>
  <si>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</si>
  <si>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</si>
  <si>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«31» декабря  2020 г.</t>
  </si>
  <si>
    <t>от «31» декабря 2020г.</t>
  </si>
  <si>
    <t>«31» декабря 2020г.</t>
  </si>
  <si>
    <t>291.20</t>
  </si>
  <si>
    <t>291.40</t>
  </si>
  <si>
    <t>земельный налог</t>
  </si>
  <si>
    <t>налог на имущество организаций</t>
  </si>
  <si>
    <t>291.30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</si>
</sst>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5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" fontId="3" fillId="2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9" sqref="A9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0" t="s">
        <v>0</v>
      </c>
      <c r="C1" s="40"/>
      <c r="D1" s="40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1" t="s">
        <v>140</v>
      </c>
      <c r="C3" s="41"/>
      <c r="D3" s="41"/>
      <c r="F3" s="4"/>
      <c r="G3" s="2"/>
    </row>
    <row r="4" spans="1:64" ht="12.75" x14ac:dyDescent="0.2">
      <c r="A4" s="2"/>
      <c r="B4" s="42" t="s">
        <v>1</v>
      </c>
      <c r="C4" s="42"/>
      <c r="D4" s="42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4.15" customHeight="1" x14ac:dyDescent="0.2">
      <c r="A5" s="2"/>
      <c r="B5" s="43" t="s">
        <v>141</v>
      </c>
      <c r="C5" s="43"/>
      <c r="D5" s="43"/>
      <c r="F5" s="4"/>
      <c r="G5" s="2"/>
    </row>
    <row r="6" spans="1:64" ht="12.75" x14ac:dyDescent="0.2">
      <c r="A6" s="2"/>
      <c r="B6" s="42" t="s">
        <v>2</v>
      </c>
      <c r="C6" s="42"/>
      <c r="D6" s="42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1" t="s">
        <v>142</v>
      </c>
      <c r="D8" s="41"/>
      <c r="F8" s="4"/>
      <c r="G8" s="2"/>
    </row>
    <row r="9" spans="1:64" ht="12.75" x14ac:dyDescent="0.2">
      <c r="A9" s="2"/>
      <c r="B9" s="5" t="s">
        <v>3</v>
      </c>
      <c r="C9" s="42" t="s">
        <v>4</v>
      </c>
      <c r="D9" s="42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5" t="s">
        <v>170</v>
      </c>
      <c r="C11" s="45"/>
      <c r="D11" s="45"/>
      <c r="F11" s="4"/>
      <c r="G11" s="2"/>
    </row>
    <row r="14" spans="1:64" ht="17.45" customHeight="1" x14ac:dyDescent="0.2">
      <c r="A14" s="46" t="s">
        <v>143</v>
      </c>
      <c r="B14" s="46"/>
      <c r="C14" s="46"/>
      <c r="D14" s="46"/>
    </row>
    <row r="15" spans="1:64" x14ac:dyDescent="0.2">
      <c r="D15" s="3" t="s">
        <v>5</v>
      </c>
    </row>
    <row r="16" spans="1:64" x14ac:dyDescent="0.2">
      <c r="A16" s="40" t="s">
        <v>171</v>
      </c>
      <c r="B16" s="40"/>
      <c r="C16" s="7" t="s">
        <v>6</v>
      </c>
      <c r="D16" s="26">
        <v>44104</v>
      </c>
    </row>
    <row r="17" spans="1:4" ht="17.45" customHeight="1" x14ac:dyDescent="0.2">
      <c r="A17" s="44" t="s">
        <v>7</v>
      </c>
      <c r="B17" s="44"/>
      <c r="C17" s="7" t="s">
        <v>8</v>
      </c>
      <c r="D17" s="9">
        <v>7200010</v>
      </c>
    </row>
    <row r="18" spans="1:4" x14ac:dyDescent="0.2">
      <c r="A18" s="44"/>
      <c r="B18" s="44"/>
      <c r="C18" s="7" t="s">
        <v>9</v>
      </c>
      <c r="D18" s="10">
        <v>45</v>
      </c>
    </row>
    <row r="19" spans="1:4" ht="17.45" customHeight="1" x14ac:dyDescent="0.2">
      <c r="A19" s="44" t="s">
        <v>139</v>
      </c>
      <c r="B19" s="44"/>
      <c r="C19" s="7" t="s">
        <v>8</v>
      </c>
      <c r="D19" s="9">
        <v>7727000</v>
      </c>
    </row>
    <row r="20" spans="1:4" x14ac:dyDescent="0.2">
      <c r="A20" s="44"/>
      <c r="B20" s="44"/>
      <c r="C20" s="7" t="s">
        <v>10</v>
      </c>
      <c r="D20" s="8">
        <v>2632094663</v>
      </c>
    </row>
    <row r="21" spans="1:4" x14ac:dyDescent="0.2">
      <c r="A21" s="44"/>
      <c r="B21" s="44"/>
      <c r="C21" s="7" t="s">
        <v>11</v>
      </c>
      <c r="D21" s="8">
        <v>263201001</v>
      </c>
    </row>
    <row r="22" spans="1:4" ht="17.45" customHeight="1" x14ac:dyDescent="0.2">
      <c r="A22" s="44" t="s">
        <v>12</v>
      </c>
      <c r="B22" s="44"/>
      <c r="C22" s="7" t="s">
        <v>13</v>
      </c>
      <c r="D22" s="8">
        <v>383</v>
      </c>
    </row>
  </sheetData>
  <mergeCells count="13">
    <mergeCell ref="A17:B18"/>
    <mergeCell ref="A19:B21"/>
    <mergeCell ref="A22:B22"/>
    <mergeCell ref="C8:D8"/>
    <mergeCell ref="C9:D9"/>
    <mergeCell ref="B11:D11"/>
    <mergeCell ref="A14:D14"/>
    <mergeCell ref="A16:B16"/>
    <mergeCell ref="B1:D1"/>
    <mergeCell ref="B3:D3"/>
    <mergeCell ref="B4:D4"/>
    <mergeCell ref="B5:D5"/>
    <mergeCell ref="B6:D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2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47" t="s">
        <v>14</v>
      </c>
      <c r="B1" s="47"/>
      <c r="C1" s="47"/>
      <c r="D1" s="47"/>
      <c r="E1" s="47"/>
      <c r="F1" s="47"/>
      <c r="G1" s="47"/>
      <c r="H1" s="47"/>
    </row>
    <row r="2" spans="1:8" x14ac:dyDescent="0.25">
      <c r="A2" s="12"/>
    </row>
    <row r="3" spans="1:8" x14ac:dyDescent="0.25">
      <c r="A3" s="47" t="s">
        <v>15</v>
      </c>
      <c r="B3" s="47"/>
      <c r="C3" s="47"/>
      <c r="D3" s="47"/>
      <c r="E3" s="47"/>
      <c r="F3" s="47"/>
      <c r="G3" s="47"/>
      <c r="H3" s="47"/>
    </row>
    <row r="5" spans="1:8" ht="15.2" customHeight="1" x14ac:dyDescent="0.25">
      <c r="A5" s="48" t="s">
        <v>16</v>
      </c>
      <c r="B5" s="48" t="s">
        <v>17</v>
      </c>
      <c r="C5" s="48" t="s">
        <v>18</v>
      </c>
      <c r="D5" s="48" t="s">
        <v>19</v>
      </c>
      <c r="E5" s="48" t="s">
        <v>20</v>
      </c>
      <c r="F5" s="48"/>
      <c r="G5" s="48"/>
      <c r="H5" s="48"/>
    </row>
    <row r="6" spans="1:8" ht="63" x14ac:dyDescent="0.25">
      <c r="A6" s="48"/>
      <c r="B6" s="48"/>
      <c r="C6" s="48"/>
      <c r="D6" s="48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E8+E10-E33+E67-E71</f>
        <v>0</v>
      </c>
      <c r="F9" s="17">
        <f>F8+F10-F33+F67-F71</f>
        <v>0</v>
      </c>
      <c r="G9" s="17">
        <f>G8+G10-G33+G67-G71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/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E34+E41+E48+E52+E57+E59</f>
        <v>0</v>
      </c>
      <c r="F33" s="17">
        <f>F34+F41+F48+F52+F57+F59</f>
        <v>0</v>
      </c>
      <c r="G33" s="17">
        <f>G34+G41+G48+G52+G57+G59</f>
        <v>0</v>
      </c>
      <c r="H33" s="17">
        <f>H59</f>
        <v>0</v>
      </c>
    </row>
    <row r="34" spans="1:8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49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x14ac:dyDescent="0.25">
      <c r="A47" s="15" t="s">
        <v>54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SUM(E53:E56)</f>
        <v>0</v>
      </c>
      <c r="F52" s="17">
        <f>SUM(F53:F56)</f>
        <v>0</v>
      </c>
      <c r="G52" s="17">
        <f>SUM(G53:G56)</f>
        <v>0</v>
      </c>
      <c r="H52" s="18" t="s">
        <v>26</v>
      </c>
    </row>
    <row r="53" spans="1:8" ht="31.5" x14ac:dyDescent="0.25">
      <c r="A53" s="15" t="s">
        <v>60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61</v>
      </c>
      <c r="B54" s="16">
        <v>2420</v>
      </c>
      <c r="C54" s="14">
        <v>623</v>
      </c>
      <c r="D54" s="14"/>
      <c r="E54" s="17"/>
      <c r="F54" s="17"/>
      <c r="G54" s="17"/>
      <c r="H54" s="18" t="s">
        <v>26</v>
      </c>
    </row>
    <row r="55" spans="1:8" ht="63" x14ac:dyDescent="0.25">
      <c r="A55" s="15" t="s">
        <v>62</v>
      </c>
      <c r="B55" s="16">
        <v>2430</v>
      </c>
      <c r="C55" s="14">
        <v>634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63</v>
      </c>
      <c r="B56" s="16">
        <v>2440</v>
      </c>
      <c r="C56" s="14">
        <v>810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64</v>
      </c>
      <c r="B57" s="16">
        <v>2500</v>
      </c>
      <c r="C57" s="14" t="s">
        <v>26</v>
      </c>
      <c r="D57" s="14"/>
      <c r="E57" s="17"/>
      <c r="F57" s="17"/>
      <c r="G57" s="17"/>
      <c r="H57" s="18" t="s">
        <v>26</v>
      </c>
    </row>
    <row r="58" spans="1:8" ht="78.75" x14ac:dyDescent="0.25">
      <c r="A58" s="15" t="s">
        <v>65</v>
      </c>
      <c r="B58" s="16">
        <v>2520</v>
      </c>
      <c r="C58" s="14">
        <v>831</v>
      </c>
      <c r="D58" s="14"/>
      <c r="E58" s="17"/>
      <c r="F58" s="17"/>
      <c r="G58" s="17"/>
      <c r="H58" s="18" t="s">
        <v>26</v>
      </c>
    </row>
    <row r="59" spans="1:8" ht="31.5" x14ac:dyDescent="0.25">
      <c r="A59" s="15" t="s">
        <v>66</v>
      </c>
      <c r="B59" s="16">
        <v>2600</v>
      </c>
      <c r="C59" s="14" t="s">
        <v>26</v>
      </c>
      <c r="D59" s="14"/>
      <c r="E59" s="17">
        <f>E60+E61+E64</f>
        <v>0</v>
      </c>
      <c r="F59" s="17">
        <f>F60+F61+F64</f>
        <v>0</v>
      </c>
      <c r="G59" s="17">
        <f>G60+G61+G64</f>
        <v>0</v>
      </c>
      <c r="H59" s="17">
        <f>H60+H61+H64</f>
        <v>0</v>
      </c>
    </row>
    <row r="60" spans="1:8" ht="47.25" x14ac:dyDescent="0.25">
      <c r="A60" s="15" t="s">
        <v>67</v>
      </c>
      <c r="B60" s="16">
        <v>2630</v>
      </c>
      <c r="C60" s="14">
        <v>243</v>
      </c>
      <c r="D60" s="14"/>
      <c r="E60" s="17"/>
      <c r="F60" s="17"/>
      <c r="G60" s="17"/>
      <c r="H60" s="17"/>
    </row>
    <row r="61" spans="1:8" ht="31.5" x14ac:dyDescent="0.25">
      <c r="A61" s="15" t="s">
        <v>68</v>
      </c>
      <c r="B61" s="16">
        <v>2640</v>
      </c>
      <c r="C61" s="14">
        <v>244</v>
      </c>
      <c r="D61" s="14"/>
      <c r="E61" s="17"/>
      <c r="F61" s="17"/>
      <c r="G61" s="17"/>
      <c r="H61" s="17"/>
    </row>
    <row r="62" spans="1:8" x14ac:dyDescent="0.25">
      <c r="A62" s="15"/>
      <c r="B62" s="16">
        <v>2641</v>
      </c>
      <c r="C62" s="14">
        <v>244</v>
      </c>
      <c r="D62" s="14"/>
      <c r="E62" s="17"/>
      <c r="F62" s="17"/>
      <c r="G62" s="17"/>
      <c r="H62" s="17"/>
    </row>
    <row r="63" spans="1:8" x14ac:dyDescent="0.25">
      <c r="A63" s="15"/>
      <c r="B63" s="16">
        <v>2642</v>
      </c>
      <c r="C63" s="14">
        <v>244</v>
      </c>
      <c r="D63" s="14"/>
      <c r="E63" s="17"/>
      <c r="F63" s="17"/>
      <c r="G63" s="17"/>
      <c r="H63" s="17"/>
    </row>
    <row r="64" spans="1:8" ht="47.25" x14ac:dyDescent="0.25">
      <c r="A64" s="15" t="s">
        <v>69</v>
      </c>
      <c r="B64" s="16">
        <v>2650</v>
      </c>
      <c r="C64" s="14">
        <v>400</v>
      </c>
      <c r="D64" s="14"/>
      <c r="E64" s="17">
        <f>SUM(E65:E66)</f>
        <v>0</v>
      </c>
      <c r="F64" s="17">
        <f>SUM(F65:F66)</f>
        <v>0</v>
      </c>
      <c r="G64" s="17">
        <f>SUM(G65:G66)</f>
        <v>0</v>
      </c>
      <c r="H64" s="17">
        <f>SUM(H65:H66)</f>
        <v>0</v>
      </c>
    </row>
    <row r="65" spans="1:8" ht="47.25" x14ac:dyDescent="0.25">
      <c r="A65" s="15" t="s">
        <v>70</v>
      </c>
      <c r="B65" s="16">
        <v>2651</v>
      </c>
      <c r="C65" s="14">
        <v>406</v>
      </c>
      <c r="D65" s="14"/>
      <c r="E65" s="17"/>
      <c r="F65" s="17"/>
      <c r="G65" s="17"/>
      <c r="H65" s="17"/>
    </row>
    <row r="66" spans="1:8" ht="47.25" x14ac:dyDescent="0.25">
      <c r="A66" s="15" t="s">
        <v>71</v>
      </c>
      <c r="B66" s="16">
        <v>2652</v>
      </c>
      <c r="C66" s="14">
        <v>407</v>
      </c>
      <c r="D66" s="14"/>
      <c r="E66" s="17"/>
      <c r="F66" s="17"/>
      <c r="G66" s="17"/>
      <c r="H66" s="17"/>
    </row>
    <row r="67" spans="1:8" ht="31.5" x14ac:dyDescent="0.25">
      <c r="A67" s="15" t="s">
        <v>72</v>
      </c>
      <c r="B67" s="16">
        <v>3000</v>
      </c>
      <c r="C67" s="14">
        <v>100</v>
      </c>
      <c r="D67" s="14"/>
      <c r="E67" s="17">
        <f>SUM(E68:E70)</f>
        <v>0</v>
      </c>
      <c r="F67" s="17">
        <f>SUM(F68:F70)</f>
        <v>0</v>
      </c>
      <c r="G67" s="17">
        <f>SUM(G68:G70)</f>
        <v>0</v>
      </c>
      <c r="H67" s="18" t="s">
        <v>26</v>
      </c>
    </row>
    <row r="68" spans="1:8" x14ac:dyDescent="0.25">
      <c r="A68" s="15" t="s">
        <v>73</v>
      </c>
      <c r="B68" s="16">
        <v>3010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74</v>
      </c>
      <c r="B69" s="16">
        <v>3020</v>
      </c>
      <c r="C69" s="14"/>
      <c r="D69" s="14"/>
      <c r="E69" s="17"/>
      <c r="F69" s="17"/>
      <c r="G69" s="17"/>
      <c r="H69" s="18" t="s">
        <v>26</v>
      </c>
    </row>
    <row r="70" spans="1:8" ht="31.5" x14ac:dyDescent="0.25">
      <c r="A70" s="15" t="s">
        <v>75</v>
      </c>
      <c r="B70" s="16">
        <v>3030</v>
      </c>
      <c r="C70" s="14"/>
      <c r="D70" s="14"/>
      <c r="E70" s="17"/>
      <c r="F70" s="17"/>
      <c r="G70" s="17"/>
      <c r="H70" s="18" t="s">
        <v>26</v>
      </c>
    </row>
    <row r="71" spans="1:8" x14ac:dyDescent="0.25">
      <c r="A71" s="15" t="s">
        <v>76</v>
      </c>
      <c r="B71" s="16">
        <v>4000</v>
      </c>
      <c r="C71" s="14" t="s">
        <v>26</v>
      </c>
      <c r="D71" s="14"/>
      <c r="E71" s="17"/>
      <c r="F71" s="17"/>
      <c r="G71" s="17"/>
      <c r="H71" s="18" t="s">
        <v>26</v>
      </c>
    </row>
    <row r="72" spans="1:8" x14ac:dyDescent="0.25">
      <c r="A72" s="15" t="s">
        <v>77</v>
      </c>
      <c r="B72" s="16">
        <v>4010</v>
      </c>
      <c r="C72" s="14">
        <v>610</v>
      </c>
      <c r="D72" s="14"/>
      <c r="E72" s="17"/>
      <c r="F72" s="17"/>
      <c r="G72" s="17"/>
      <c r="H72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0"/>
  <sheetViews>
    <sheetView view="pageBreakPreview" zoomScale="75" zoomScaleNormal="75" zoomScaleSheetLayoutView="75" workbookViewId="0">
      <selection activeCell="E59" sqref="E59:H5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49" t="s">
        <v>78</v>
      </c>
      <c r="B1" s="49"/>
      <c r="C1" s="49"/>
      <c r="D1" s="49"/>
      <c r="E1" s="49"/>
      <c r="F1" s="49"/>
      <c r="G1" s="49"/>
      <c r="H1" s="49"/>
    </row>
    <row r="3" spans="1:8" ht="15.2" customHeight="1" x14ac:dyDescent="0.25">
      <c r="A3" s="48" t="s">
        <v>16</v>
      </c>
      <c r="B3" s="48" t="s">
        <v>17</v>
      </c>
      <c r="C3" s="48" t="s">
        <v>18</v>
      </c>
      <c r="D3" s="48" t="s">
        <v>19</v>
      </c>
      <c r="E3" s="48" t="s">
        <v>20</v>
      </c>
      <c r="F3" s="48"/>
      <c r="G3" s="48"/>
      <c r="H3" s="48"/>
    </row>
    <row r="4" spans="1:8" ht="63" x14ac:dyDescent="0.25">
      <c r="A4" s="48"/>
      <c r="B4" s="48"/>
      <c r="C4" s="48"/>
      <c r="D4" s="48"/>
      <c r="E4" s="27" t="s">
        <v>144</v>
      </c>
      <c r="F4" s="27" t="s">
        <v>145</v>
      </c>
      <c r="G4" s="27" t="s">
        <v>146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E6+E8-E31+E65-E69</f>
        <v>7.4505805969238281E-9</v>
      </c>
      <c r="F7" s="17">
        <f>F6+F8-F31+F65-F69</f>
        <v>0</v>
      </c>
      <c r="G7" s="17">
        <f>G6+G8-G31+G65-G69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62507708.780000001</v>
      </c>
      <c r="F8" s="17">
        <f>F9+F12+F15+F18+F22+F26+F29</f>
        <v>408094400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62507708.780000001</v>
      </c>
      <c r="F22" s="17">
        <f>SUM(F23:F25)</f>
        <v>408094400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>
        <f>59439709.45+3067999.33</f>
        <v>62507708.780000001</v>
      </c>
      <c r="F23" s="28">
        <v>408094400</v>
      </c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62507708.779999994</v>
      </c>
      <c r="F31" s="17">
        <f>F32+F39+F46+F50+F55+F57</f>
        <v>408094400</v>
      </c>
      <c r="G31" s="17">
        <f>G32+G39+G46+G50+G55+G57</f>
        <v>0</v>
      </c>
      <c r="H31" s="17">
        <f>H57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74.25" customHeight="1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E58+E59+E62</f>
        <v>62507708.779999994</v>
      </c>
      <c r="F57" s="17">
        <f>F58+F59+F62</f>
        <v>408094400</v>
      </c>
      <c r="G57" s="17">
        <f>G58+G59+G62</f>
        <v>0</v>
      </c>
      <c r="H57" s="17">
        <f>H58+H59+H62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>
        <f>E60+E61</f>
        <v>62507708.779999994</v>
      </c>
      <c r="F59" s="17">
        <f t="shared" ref="F59:H59" si="0">F60+F61</f>
        <v>408094400</v>
      </c>
      <c r="G59" s="17">
        <f t="shared" si="0"/>
        <v>0</v>
      </c>
      <c r="H59" s="17">
        <f t="shared" si="0"/>
        <v>0</v>
      </c>
    </row>
    <row r="60" spans="1:8" x14ac:dyDescent="0.25">
      <c r="A60" s="29" t="s">
        <v>148</v>
      </c>
      <c r="B60" s="16">
        <v>2642</v>
      </c>
      <c r="C60" s="14">
        <v>244</v>
      </c>
      <c r="D60" s="14">
        <v>226</v>
      </c>
      <c r="E60" s="17">
        <f>1742237.22+3067999.33</f>
        <v>4810236.55</v>
      </c>
      <c r="F60" s="17"/>
      <c r="G60" s="17"/>
      <c r="H60" s="17"/>
    </row>
    <row r="61" spans="1:8" ht="31.5" x14ac:dyDescent="0.25">
      <c r="A61" s="29" t="s">
        <v>149</v>
      </c>
      <c r="B61" s="16">
        <v>2642</v>
      </c>
      <c r="C61" s="14">
        <v>244</v>
      </c>
      <c r="D61" s="14">
        <v>310</v>
      </c>
      <c r="E61" s="17">
        <f>55050000+2647472.23</f>
        <v>57697472.229999997</v>
      </c>
      <c r="F61" s="17">
        <v>408094400</v>
      </c>
      <c r="G61" s="17"/>
      <c r="H61" s="17"/>
    </row>
    <row r="62" spans="1:8" ht="47.25" x14ac:dyDescent="0.25">
      <c r="A62" s="15" t="s">
        <v>69</v>
      </c>
      <c r="B62" s="16">
        <v>2650</v>
      </c>
      <c r="C62" s="14">
        <v>400</v>
      </c>
      <c r="D62" s="14"/>
      <c r="E62" s="17">
        <f>SUM(E63:E64)</f>
        <v>0</v>
      </c>
      <c r="F62" s="17">
        <f>SUM(F63:F64)</f>
        <v>0</v>
      </c>
      <c r="G62" s="17">
        <f>SUM(G63:G64)</f>
        <v>0</v>
      </c>
      <c r="H62" s="17">
        <f>SUM(H63:H64)</f>
        <v>0</v>
      </c>
    </row>
    <row r="63" spans="1:8" ht="47.25" x14ac:dyDescent="0.25">
      <c r="A63" s="15" t="s">
        <v>70</v>
      </c>
      <c r="B63" s="16">
        <v>2651</v>
      </c>
      <c r="C63" s="14">
        <v>406</v>
      </c>
      <c r="D63" s="14"/>
      <c r="E63" s="17"/>
      <c r="F63" s="17"/>
      <c r="G63" s="17"/>
      <c r="H63" s="17"/>
    </row>
    <row r="64" spans="1:8" ht="47.25" x14ac:dyDescent="0.25">
      <c r="A64" s="15" t="s">
        <v>71</v>
      </c>
      <c r="B64" s="16">
        <v>2652</v>
      </c>
      <c r="C64" s="14">
        <v>407</v>
      </c>
      <c r="D64" s="14"/>
      <c r="E64" s="17"/>
      <c r="F64" s="17"/>
      <c r="G64" s="17"/>
      <c r="H64" s="17"/>
    </row>
    <row r="65" spans="1:8" ht="31.5" x14ac:dyDescent="0.25">
      <c r="A65" s="15" t="s">
        <v>72</v>
      </c>
      <c r="B65" s="16">
        <v>3000</v>
      </c>
      <c r="C65" s="14">
        <v>100</v>
      </c>
      <c r="D65" s="14"/>
      <c r="E65" s="17">
        <f>SUM(E66:E68)</f>
        <v>0</v>
      </c>
      <c r="F65" s="17">
        <f>SUM(F66:F68)</f>
        <v>0</v>
      </c>
      <c r="G65" s="17">
        <f>SUM(G66:G68)</f>
        <v>0</v>
      </c>
      <c r="H65" s="18" t="s">
        <v>26</v>
      </c>
    </row>
    <row r="66" spans="1:8" x14ac:dyDescent="0.25">
      <c r="A66" s="15" t="s">
        <v>73</v>
      </c>
      <c r="B66" s="16">
        <v>3010</v>
      </c>
      <c r="C66" s="14"/>
      <c r="D66" s="14"/>
      <c r="E66" s="17"/>
      <c r="F66" s="17"/>
      <c r="G66" s="17"/>
      <c r="H66" s="18" t="s">
        <v>26</v>
      </c>
    </row>
    <row r="67" spans="1:8" x14ac:dyDescent="0.25">
      <c r="A67" s="15" t="s">
        <v>74</v>
      </c>
      <c r="B67" s="16">
        <v>3020</v>
      </c>
      <c r="C67" s="14"/>
      <c r="D67" s="14"/>
      <c r="E67" s="17"/>
      <c r="F67" s="17"/>
      <c r="G67" s="17"/>
      <c r="H67" s="18" t="s">
        <v>26</v>
      </c>
    </row>
    <row r="68" spans="1:8" ht="31.5" x14ac:dyDescent="0.25">
      <c r="A68" s="15" t="s">
        <v>75</v>
      </c>
      <c r="B68" s="16">
        <v>3030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76</v>
      </c>
      <c r="B69" s="16">
        <v>4000</v>
      </c>
      <c r="C69" s="14" t="s">
        <v>26</v>
      </c>
      <c r="D69" s="14"/>
      <c r="E69" s="17"/>
      <c r="F69" s="17"/>
      <c r="G69" s="17"/>
      <c r="H69" s="18" t="s">
        <v>26</v>
      </c>
    </row>
    <row r="70" spans="1:8" x14ac:dyDescent="0.25">
      <c r="A70" s="15" t="s">
        <v>77</v>
      </c>
      <c r="B70" s="16">
        <v>4010</v>
      </c>
      <c r="C70" s="14">
        <v>610</v>
      </c>
      <c r="D70" s="14"/>
      <c r="E70" s="17"/>
      <c r="F70" s="17"/>
      <c r="G70" s="17"/>
      <c r="H70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58" orientation="landscape" r:id="rId1"/>
  <rowBreaks count="2" manualBreakCount="2">
    <brk id="25" max="16383" man="1"/>
    <brk id="4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0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49" t="s">
        <v>79</v>
      </c>
      <c r="B1" s="49"/>
      <c r="C1" s="49"/>
      <c r="D1" s="49"/>
      <c r="E1" s="49"/>
      <c r="F1" s="49"/>
      <c r="G1" s="49"/>
      <c r="H1" s="49"/>
    </row>
    <row r="3" spans="1:8" ht="15.2" customHeight="1" x14ac:dyDescent="0.25">
      <c r="A3" s="48" t="s">
        <v>16</v>
      </c>
      <c r="B3" s="48" t="s">
        <v>17</v>
      </c>
      <c r="C3" s="48" t="s">
        <v>18</v>
      </c>
      <c r="D3" s="48" t="s">
        <v>19</v>
      </c>
      <c r="E3" s="48" t="s">
        <v>20</v>
      </c>
      <c r="F3" s="48"/>
      <c r="G3" s="48"/>
      <c r="H3" s="48"/>
    </row>
    <row r="4" spans="1:8" ht="63" x14ac:dyDescent="0.25">
      <c r="A4" s="48"/>
      <c r="B4" s="48"/>
      <c r="C4" s="48"/>
      <c r="D4" s="48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E6+E8-E31+E65-E69</f>
        <v>0</v>
      </c>
      <c r="F7" s="17">
        <f>F6+F8-F31+F65-F69</f>
        <v>0</v>
      </c>
      <c r="G7" s="17">
        <f>G6+G8-G31+G65-G69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0</v>
      </c>
      <c r="F31" s="17">
        <f>F32+F39+F46+F50+F55+F57</f>
        <v>0</v>
      </c>
      <c r="G31" s="17">
        <f>G32+G39+G46+G50+G55+G57</f>
        <v>0</v>
      </c>
      <c r="H31" s="17">
        <f>H57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E58+E59+E62</f>
        <v>0</v>
      </c>
      <c r="F57" s="17">
        <f>F58+F59+F62</f>
        <v>0</v>
      </c>
      <c r="G57" s="17">
        <f>G58+G59+G62</f>
        <v>0</v>
      </c>
      <c r="H57" s="17">
        <f>H58+H59+H62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2641</v>
      </c>
      <c r="C60" s="14">
        <v>244</v>
      </c>
      <c r="D60" s="14"/>
      <c r="E60" s="17"/>
      <c r="F60" s="17"/>
      <c r="G60" s="17"/>
      <c r="H60" s="17"/>
    </row>
    <row r="61" spans="1:8" x14ac:dyDescent="0.25">
      <c r="A61" s="15"/>
      <c r="B61" s="16">
        <v>2642</v>
      </c>
      <c r="C61" s="14">
        <v>244</v>
      </c>
      <c r="D61" s="14"/>
      <c r="E61" s="17"/>
      <c r="F61" s="17"/>
      <c r="G61" s="17"/>
      <c r="H61" s="17"/>
    </row>
    <row r="62" spans="1:8" ht="47.25" x14ac:dyDescent="0.25">
      <c r="A62" s="15" t="s">
        <v>69</v>
      </c>
      <c r="B62" s="16">
        <v>2650</v>
      </c>
      <c r="C62" s="14">
        <v>400</v>
      </c>
      <c r="D62" s="14"/>
      <c r="E62" s="17">
        <f>SUM(E63:E64)</f>
        <v>0</v>
      </c>
      <c r="F62" s="17">
        <f>SUM(F63:F64)</f>
        <v>0</v>
      </c>
      <c r="G62" s="17">
        <f>SUM(G63:G64)</f>
        <v>0</v>
      </c>
      <c r="H62" s="17">
        <f>SUM(H63:H64)</f>
        <v>0</v>
      </c>
    </row>
    <row r="63" spans="1:8" ht="47.25" x14ac:dyDescent="0.25">
      <c r="A63" s="15" t="s">
        <v>70</v>
      </c>
      <c r="B63" s="16">
        <v>2651</v>
      </c>
      <c r="C63" s="14">
        <v>406</v>
      </c>
      <c r="D63" s="14"/>
      <c r="E63" s="17"/>
      <c r="F63" s="17"/>
      <c r="G63" s="17"/>
      <c r="H63" s="17"/>
    </row>
    <row r="64" spans="1:8" ht="47.25" x14ac:dyDescent="0.25">
      <c r="A64" s="15" t="s">
        <v>71</v>
      </c>
      <c r="B64" s="16">
        <v>2652</v>
      </c>
      <c r="C64" s="14">
        <v>407</v>
      </c>
      <c r="D64" s="14"/>
      <c r="E64" s="17"/>
      <c r="F64" s="17"/>
      <c r="G64" s="17"/>
      <c r="H64" s="17"/>
    </row>
    <row r="65" spans="1:8" ht="31.5" x14ac:dyDescent="0.25">
      <c r="A65" s="15" t="s">
        <v>72</v>
      </c>
      <c r="B65" s="16">
        <v>3000</v>
      </c>
      <c r="C65" s="14">
        <v>100</v>
      </c>
      <c r="D65" s="14"/>
      <c r="E65" s="17">
        <f>SUM(E66:E68)</f>
        <v>0</v>
      </c>
      <c r="F65" s="17">
        <f>SUM(F66:F68)</f>
        <v>0</v>
      </c>
      <c r="G65" s="17">
        <f>SUM(G66:G68)</f>
        <v>0</v>
      </c>
      <c r="H65" s="18" t="s">
        <v>26</v>
      </c>
    </row>
    <row r="66" spans="1:8" x14ac:dyDescent="0.25">
      <c r="A66" s="15" t="s">
        <v>73</v>
      </c>
      <c r="B66" s="16">
        <v>3010</v>
      </c>
      <c r="C66" s="14"/>
      <c r="D66" s="14"/>
      <c r="E66" s="17"/>
      <c r="F66" s="17"/>
      <c r="G66" s="17"/>
      <c r="H66" s="18" t="s">
        <v>26</v>
      </c>
    </row>
    <row r="67" spans="1:8" x14ac:dyDescent="0.25">
      <c r="A67" s="15" t="s">
        <v>74</v>
      </c>
      <c r="B67" s="16">
        <v>3020</v>
      </c>
      <c r="C67" s="14"/>
      <c r="D67" s="14"/>
      <c r="E67" s="17"/>
      <c r="F67" s="17"/>
      <c r="G67" s="17"/>
      <c r="H67" s="18" t="s">
        <v>26</v>
      </c>
    </row>
    <row r="68" spans="1:8" ht="31.5" x14ac:dyDescent="0.25">
      <c r="A68" s="15" t="s">
        <v>75</v>
      </c>
      <c r="B68" s="16">
        <v>3030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76</v>
      </c>
      <c r="B69" s="16">
        <v>4000</v>
      </c>
      <c r="C69" s="14" t="s">
        <v>26</v>
      </c>
      <c r="D69" s="14"/>
      <c r="E69" s="17"/>
      <c r="F69" s="17"/>
      <c r="G69" s="17"/>
      <c r="H69" s="18" t="s">
        <v>26</v>
      </c>
    </row>
    <row r="70" spans="1:8" x14ac:dyDescent="0.25">
      <c r="A70" s="15" t="s">
        <v>77</v>
      </c>
      <c r="B70" s="16">
        <v>4010</v>
      </c>
      <c r="C70" s="14">
        <v>610</v>
      </c>
      <c r="D70" s="14"/>
      <c r="E70" s="17"/>
      <c r="F70" s="17"/>
      <c r="G70" s="17"/>
      <c r="H70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0"/>
  <sheetViews>
    <sheetView zoomScale="75" zoomScaleNormal="75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E59" sqref="E59:E7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7.7109375" style="38" customWidth="1"/>
    <col min="6" max="7" width="17.7109375" style="11" customWidth="1"/>
    <col min="8" max="8" width="16" style="11" customWidth="1"/>
    <col min="9" max="64" width="11.5703125" style="11"/>
  </cols>
  <sheetData>
    <row r="1" spans="1:8" ht="15.2" customHeight="1" x14ac:dyDescent="0.25">
      <c r="A1" s="49" t="s">
        <v>80</v>
      </c>
      <c r="B1" s="49"/>
      <c r="C1" s="49"/>
      <c r="D1" s="49"/>
      <c r="E1" s="49"/>
      <c r="F1" s="49"/>
      <c r="G1" s="49"/>
      <c r="H1" s="49"/>
    </row>
    <row r="3" spans="1:8" ht="15.2" customHeight="1" x14ac:dyDescent="0.25">
      <c r="A3" s="48" t="s">
        <v>16</v>
      </c>
      <c r="B3" s="48" t="s">
        <v>17</v>
      </c>
      <c r="C3" s="48" t="s">
        <v>18</v>
      </c>
      <c r="D3" s="48" t="s">
        <v>19</v>
      </c>
      <c r="E3" s="48" t="s">
        <v>20</v>
      </c>
      <c r="F3" s="48"/>
      <c r="G3" s="48"/>
      <c r="H3" s="48"/>
    </row>
    <row r="4" spans="1:8" ht="63" x14ac:dyDescent="0.25">
      <c r="A4" s="48"/>
      <c r="B4" s="48"/>
      <c r="C4" s="48"/>
      <c r="D4" s="48"/>
      <c r="E4" s="27" t="s">
        <v>144</v>
      </c>
      <c r="F4" s="13" t="s">
        <v>145</v>
      </c>
      <c r="G4" s="13" t="s">
        <v>146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1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15525465.66</v>
      </c>
      <c r="F6" s="17">
        <f>E6</f>
        <v>15525465.66</v>
      </c>
      <c r="G6" s="17">
        <f>E6</f>
        <v>15525465.66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E6+E8-E31+E75-E79</f>
        <v>0</v>
      </c>
      <c r="F7" s="17">
        <f>F6+F8-F31+F75-F79</f>
        <v>0</v>
      </c>
      <c r="G7" s="17">
        <f>G6+G8-G31+G75-G79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395459499</v>
      </c>
      <c r="F8" s="17">
        <f>F9+F12+F15+F18+F22+F26+F29</f>
        <v>395459499</v>
      </c>
      <c r="G8" s="17">
        <f>G9+G12+G15+G18+G22+G26+G29</f>
        <v>395459499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395459499</v>
      </c>
      <c r="F9" s="17">
        <f>SUM(F10:F11)</f>
        <v>395459499</v>
      </c>
      <c r="G9" s="17">
        <f>SUM(G10:G11)</f>
        <v>395459499</v>
      </c>
      <c r="H9" s="17">
        <f>SUM(H10:H11)</f>
        <v>0</v>
      </c>
    </row>
    <row r="10" spans="1:8" ht="47.25" x14ac:dyDescent="0.25">
      <c r="A10" s="29" t="s">
        <v>150</v>
      </c>
      <c r="B10" s="30">
        <v>1120</v>
      </c>
      <c r="C10" s="31">
        <v>131</v>
      </c>
      <c r="D10" s="31"/>
      <c r="E10" s="28">
        <v>395459499</v>
      </c>
      <c r="F10" s="28">
        <f>E10</f>
        <v>395459499</v>
      </c>
      <c r="G10" s="28">
        <f>E10</f>
        <v>395459499</v>
      </c>
      <c r="H10" s="17"/>
    </row>
    <row r="11" spans="1:8" x14ac:dyDescent="0.25">
      <c r="A11" s="15"/>
      <c r="B11" s="16">
        <v>1120</v>
      </c>
      <c r="C11" s="14"/>
      <c r="D11" s="14"/>
      <c r="E11" s="28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E32+E39+E46+E49+E54+E56</f>
        <v>410984964.66000003</v>
      </c>
      <c r="F31" s="17">
        <f>F32+F39+F46+F49+F54+F56</f>
        <v>410984964.66000003</v>
      </c>
      <c r="G31" s="17">
        <f>G32+G39+G46+G49+G54+G56</f>
        <v>410984964.66000003</v>
      </c>
      <c r="H31" s="17">
        <f>H56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74902063.829999998</v>
      </c>
      <c r="F32" s="17">
        <f>SUM(F33:F36)</f>
        <v>74902063.829999998</v>
      </c>
      <c r="G32" s="17">
        <f>SUM(G33:G36)</f>
        <v>74902063.829999998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f>21308640.5+19784200.24+16068383.95</f>
        <v>57161224.689999998</v>
      </c>
      <c r="F33" s="17">
        <f>E33</f>
        <v>57161224.689999998</v>
      </c>
      <c r="G33" s="17">
        <f>F33</f>
        <v>57161224.689999998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f>620.97+550+600</f>
        <v>1770.97</v>
      </c>
      <c r="F34" s="17">
        <f t="shared" ref="F34:F36" si="0">E34</f>
        <v>1770.97</v>
      </c>
      <c r="G34" s="17">
        <f>F34</f>
        <v>1770.97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6789365.56+5961111.26+4988591.35</f>
        <v>17739068.170000002</v>
      </c>
      <c r="F36" s="17">
        <f t="shared" si="0"/>
        <v>17739068.170000002</v>
      </c>
      <c r="G36" s="17">
        <f>SUM(G37:G38)</f>
        <v>17739068.170000002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f>E36</f>
        <v>17739068.170000002</v>
      </c>
      <c r="F37" s="17">
        <f>F36</f>
        <v>17739068.170000002</v>
      </c>
      <c r="G37" s="17">
        <f>F37</f>
        <v>17739068.170000002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28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28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28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28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>
        <v>290</v>
      </c>
      <c r="E46" s="28">
        <f>SUM(E47:E48)</f>
        <v>800560.81</v>
      </c>
      <c r="F46" s="17">
        <f>SUM(F47:F48)</f>
        <v>800560.81</v>
      </c>
      <c r="G46" s="17">
        <f>SUM(G47:G48)</f>
        <v>800560.81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 t="s">
        <v>177</v>
      </c>
      <c r="E47" s="28">
        <v>622636</v>
      </c>
      <c r="F47" s="17">
        <f>E47</f>
        <v>622636</v>
      </c>
      <c r="G47" s="17">
        <f>F47</f>
        <v>622636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295</v>
      </c>
      <c r="E48" s="28">
        <f>177924.81</f>
        <v>177924.81</v>
      </c>
      <c r="F48" s="17">
        <f t="shared" ref="F48:G48" si="1">E48</f>
        <v>177924.81</v>
      </c>
      <c r="G48" s="17">
        <f t="shared" si="1"/>
        <v>177924.81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28">
        <f>SUM(E50:E53)</f>
        <v>0</v>
      </c>
      <c r="F49" s="17">
        <f>SUM(F50:F53)</f>
        <v>0</v>
      </c>
      <c r="G49" s="17">
        <f>SUM(G50:G53)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613</v>
      </c>
      <c r="D50" s="14"/>
      <c r="E50" s="28"/>
      <c r="F50" s="17"/>
      <c r="G50" s="17"/>
      <c r="H50" s="18" t="s">
        <v>26</v>
      </c>
    </row>
    <row r="51" spans="1:8" ht="31.5" x14ac:dyDescent="0.25">
      <c r="A51" s="15" t="s">
        <v>61</v>
      </c>
      <c r="B51" s="16">
        <v>2420</v>
      </c>
      <c r="C51" s="14">
        <v>623</v>
      </c>
      <c r="D51" s="14"/>
      <c r="E51" s="28"/>
      <c r="F51" s="17"/>
      <c r="G51" s="17"/>
      <c r="H51" s="18" t="s">
        <v>26</v>
      </c>
    </row>
    <row r="52" spans="1:8" ht="63" x14ac:dyDescent="0.25">
      <c r="A52" s="15" t="s">
        <v>62</v>
      </c>
      <c r="B52" s="16">
        <v>2430</v>
      </c>
      <c r="C52" s="14">
        <v>634</v>
      </c>
      <c r="D52" s="14"/>
      <c r="E52" s="28"/>
      <c r="F52" s="17"/>
      <c r="G52" s="17"/>
      <c r="H52" s="18" t="s">
        <v>26</v>
      </c>
    </row>
    <row r="53" spans="1:8" ht="31.5" x14ac:dyDescent="0.25">
      <c r="A53" s="15" t="s">
        <v>63</v>
      </c>
      <c r="B53" s="16">
        <v>2440</v>
      </c>
      <c r="C53" s="14">
        <v>810</v>
      </c>
      <c r="D53" s="14"/>
      <c r="E53" s="28"/>
      <c r="F53" s="17"/>
      <c r="G53" s="17"/>
      <c r="H53" s="18" t="s">
        <v>26</v>
      </c>
    </row>
    <row r="54" spans="1:8" ht="31.5" x14ac:dyDescent="0.25">
      <c r="A54" s="15" t="s">
        <v>64</v>
      </c>
      <c r="B54" s="16">
        <v>2500</v>
      </c>
      <c r="C54" s="14" t="s">
        <v>26</v>
      </c>
      <c r="D54" s="14"/>
      <c r="E54" s="28"/>
      <c r="F54" s="17"/>
      <c r="G54" s="17"/>
      <c r="H54" s="18" t="s">
        <v>26</v>
      </c>
    </row>
    <row r="55" spans="1:8" ht="78.75" x14ac:dyDescent="0.25">
      <c r="A55" s="15" t="s">
        <v>65</v>
      </c>
      <c r="B55" s="16">
        <v>2520</v>
      </c>
      <c r="C55" s="14">
        <v>831</v>
      </c>
      <c r="D55" s="14"/>
      <c r="E55" s="28"/>
      <c r="F55" s="17"/>
      <c r="G55" s="17"/>
      <c r="H55" s="18" t="s">
        <v>26</v>
      </c>
    </row>
    <row r="56" spans="1:8" ht="31.5" x14ac:dyDescent="0.25">
      <c r="A56" s="15" t="s">
        <v>66</v>
      </c>
      <c r="B56" s="16">
        <v>2600</v>
      </c>
      <c r="C56" s="14" t="s">
        <v>26</v>
      </c>
      <c r="D56" s="14"/>
      <c r="E56" s="28">
        <f>E57+E58+E72</f>
        <v>335282340.02000004</v>
      </c>
      <c r="F56" s="17">
        <f>F57+F58+F72</f>
        <v>335282340.02000004</v>
      </c>
      <c r="G56" s="17">
        <f>G57+G58+G72</f>
        <v>335282340.02000004</v>
      </c>
      <c r="H56" s="17">
        <f>H57+H58+H72</f>
        <v>0</v>
      </c>
    </row>
    <row r="57" spans="1:8" ht="47.25" x14ac:dyDescent="0.25">
      <c r="A57" s="15" t="s">
        <v>67</v>
      </c>
      <c r="B57" s="16">
        <v>2630</v>
      </c>
      <c r="C57" s="14">
        <v>243</v>
      </c>
      <c r="D57" s="14"/>
      <c r="E57" s="28"/>
      <c r="F57" s="17"/>
      <c r="G57" s="17"/>
      <c r="H57" s="17"/>
    </row>
    <row r="58" spans="1:8" ht="31.5" x14ac:dyDescent="0.25">
      <c r="A58" s="15" t="s">
        <v>68</v>
      </c>
      <c r="B58" s="16">
        <v>2640</v>
      </c>
      <c r="C58" s="14">
        <v>244</v>
      </c>
      <c r="D58" s="14"/>
      <c r="E58" s="28">
        <f>E59+E60+E61+E62+E63+E64+E65+E66+E67+E68+E69+E70+E71</f>
        <v>335282340.02000004</v>
      </c>
      <c r="F58" s="28">
        <f t="shared" ref="F58:G58" si="2">F59+F60+F61+F62+F63+F64+F65+F66+F67+F68+F69+F70+F71</f>
        <v>335282340.02000004</v>
      </c>
      <c r="G58" s="28">
        <f t="shared" si="2"/>
        <v>335282340.02000004</v>
      </c>
      <c r="H58" s="17"/>
    </row>
    <row r="59" spans="1:8" x14ac:dyDescent="0.25">
      <c r="A59" s="32" t="s">
        <v>151</v>
      </c>
      <c r="B59" s="16">
        <v>2641</v>
      </c>
      <c r="C59" s="31">
        <v>244</v>
      </c>
      <c r="D59" s="33">
        <v>221</v>
      </c>
      <c r="E59" s="28">
        <f>601372.12</f>
        <v>601372.12</v>
      </c>
      <c r="F59" s="17">
        <f>E59</f>
        <v>601372.12</v>
      </c>
      <c r="G59" s="17">
        <f>F59</f>
        <v>601372.12</v>
      </c>
      <c r="H59" s="17"/>
    </row>
    <row r="60" spans="1:8" x14ac:dyDescent="0.25">
      <c r="A60" s="32" t="s">
        <v>152</v>
      </c>
      <c r="B60" s="16">
        <v>2642</v>
      </c>
      <c r="C60" s="31">
        <v>244</v>
      </c>
      <c r="D60" s="33">
        <v>222</v>
      </c>
      <c r="E60" s="28">
        <f>22797.75</f>
        <v>22797.75</v>
      </c>
      <c r="F60" s="17">
        <f t="shared" ref="F60:F71" si="3">E60</f>
        <v>22797.75</v>
      </c>
      <c r="G60" s="17">
        <f t="shared" ref="G60:G71" si="4">F60</f>
        <v>22797.75</v>
      </c>
      <c r="H60" s="17"/>
    </row>
    <row r="61" spans="1:8" x14ac:dyDescent="0.25">
      <c r="A61" s="32" t="s">
        <v>153</v>
      </c>
      <c r="B61" s="16">
        <v>2643</v>
      </c>
      <c r="C61" s="31">
        <v>244</v>
      </c>
      <c r="D61" s="33">
        <v>223</v>
      </c>
      <c r="E61" s="28">
        <f>408764.16+1927877.56+342565.87</f>
        <v>2679207.5900000003</v>
      </c>
      <c r="F61" s="17">
        <f t="shared" si="3"/>
        <v>2679207.5900000003</v>
      </c>
      <c r="G61" s="17">
        <f t="shared" si="4"/>
        <v>2679207.5900000003</v>
      </c>
      <c r="H61" s="17"/>
    </row>
    <row r="62" spans="1:8" ht="31.5" x14ac:dyDescent="0.25">
      <c r="A62" s="32" t="s">
        <v>147</v>
      </c>
      <c r="B62" s="16">
        <v>2644</v>
      </c>
      <c r="C62" s="31">
        <v>244</v>
      </c>
      <c r="D62" s="33">
        <v>225</v>
      </c>
      <c r="E62" s="28">
        <f>3851386.12+70500+402819.58</f>
        <v>4324705.7</v>
      </c>
      <c r="F62" s="17">
        <f t="shared" si="3"/>
        <v>4324705.7</v>
      </c>
      <c r="G62" s="17">
        <f t="shared" si="4"/>
        <v>4324705.7</v>
      </c>
      <c r="H62" s="17"/>
    </row>
    <row r="63" spans="1:8" x14ac:dyDescent="0.25">
      <c r="A63" s="32" t="s">
        <v>148</v>
      </c>
      <c r="B63" s="16">
        <v>2645</v>
      </c>
      <c r="C63" s="31">
        <v>244</v>
      </c>
      <c r="D63" s="33">
        <v>226</v>
      </c>
      <c r="E63" s="28">
        <f>13412641.45</f>
        <v>13412641.449999999</v>
      </c>
      <c r="F63" s="17">
        <f t="shared" si="3"/>
        <v>13412641.449999999</v>
      </c>
      <c r="G63" s="17">
        <f t="shared" si="4"/>
        <v>13412641.449999999</v>
      </c>
      <c r="H63" s="17"/>
    </row>
    <row r="64" spans="1:8" x14ac:dyDescent="0.25">
      <c r="A64" s="32" t="s">
        <v>154</v>
      </c>
      <c r="B64" s="16">
        <v>2646</v>
      </c>
      <c r="C64" s="31">
        <v>244</v>
      </c>
      <c r="D64" s="33">
        <v>227</v>
      </c>
      <c r="E64" s="28">
        <v>7000</v>
      </c>
      <c r="F64" s="17">
        <f t="shared" si="3"/>
        <v>7000</v>
      </c>
      <c r="G64" s="17">
        <f t="shared" si="4"/>
        <v>7000</v>
      </c>
      <c r="H64" s="17"/>
    </row>
    <row r="65" spans="1:8" ht="31.5" x14ac:dyDescent="0.25">
      <c r="A65" s="32" t="s">
        <v>149</v>
      </c>
      <c r="B65" s="16">
        <v>2647</v>
      </c>
      <c r="C65" s="31">
        <v>244</v>
      </c>
      <c r="D65" s="33">
        <v>310</v>
      </c>
      <c r="E65" s="28">
        <f>319055.39+757109.58+66494.32+92191.7</f>
        <v>1234850.99</v>
      </c>
      <c r="F65" s="17">
        <f t="shared" si="3"/>
        <v>1234850.99</v>
      </c>
      <c r="G65" s="17">
        <f t="shared" si="4"/>
        <v>1234850.99</v>
      </c>
      <c r="H65" s="17"/>
    </row>
    <row r="66" spans="1:8" ht="47.25" x14ac:dyDescent="0.25">
      <c r="A66" s="32" t="s">
        <v>155</v>
      </c>
      <c r="B66" s="16">
        <v>2648</v>
      </c>
      <c r="C66" s="31">
        <v>244</v>
      </c>
      <c r="D66" s="33">
        <v>341</v>
      </c>
      <c r="E66" s="28">
        <f>19759949.52+9852895.07+282766491.11-495011.28</f>
        <v>311884324.42000002</v>
      </c>
      <c r="F66" s="17">
        <f t="shared" si="3"/>
        <v>311884324.42000002</v>
      </c>
      <c r="G66" s="17">
        <f t="shared" si="4"/>
        <v>311884324.42000002</v>
      </c>
      <c r="H66" s="17"/>
    </row>
    <row r="67" spans="1:8" x14ac:dyDescent="0.25">
      <c r="A67" s="32" t="s">
        <v>156</v>
      </c>
      <c r="B67" s="16">
        <v>2649</v>
      </c>
      <c r="C67" s="31">
        <v>244</v>
      </c>
      <c r="D67" s="33">
        <v>342</v>
      </c>
      <c r="E67" s="28">
        <f>100491</f>
        <v>100491</v>
      </c>
      <c r="F67" s="17">
        <f t="shared" si="3"/>
        <v>100491</v>
      </c>
      <c r="G67" s="17">
        <f t="shared" si="4"/>
        <v>100491</v>
      </c>
      <c r="H67" s="17"/>
    </row>
    <row r="68" spans="1:8" ht="31.5" x14ac:dyDescent="0.25">
      <c r="A68" s="32" t="s">
        <v>157</v>
      </c>
      <c r="B68" s="16" t="s">
        <v>158</v>
      </c>
      <c r="C68" s="31">
        <v>244</v>
      </c>
      <c r="D68" s="33">
        <v>343</v>
      </c>
      <c r="E68" s="28">
        <f>179289.11</f>
        <v>179289.11</v>
      </c>
      <c r="F68" s="17">
        <f t="shared" si="3"/>
        <v>179289.11</v>
      </c>
      <c r="G68" s="17">
        <f t="shared" si="4"/>
        <v>179289.11</v>
      </c>
      <c r="H68" s="17"/>
    </row>
    <row r="69" spans="1:8" x14ac:dyDescent="0.25">
      <c r="A69" s="32" t="s">
        <v>159</v>
      </c>
      <c r="B69" s="16" t="s">
        <v>160</v>
      </c>
      <c r="C69" s="31">
        <v>244</v>
      </c>
      <c r="D69" s="33">
        <v>345</v>
      </c>
      <c r="E69" s="28">
        <v>0</v>
      </c>
      <c r="F69" s="17">
        <f t="shared" si="3"/>
        <v>0</v>
      </c>
      <c r="G69" s="17">
        <f t="shared" si="4"/>
        <v>0</v>
      </c>
      <c r="H69" s="17"/>
    </row>
    <row r="70" spans="1:8" ht="31.5" x14ac:dyDescent="0.25">
      <c r="A70" s="32" t="s">
        <v>161</v>
      </c>
      <c r="B70" s="16" t="s">
        <v>162</v>
      </c>
      <c r="C70" s="31">
        <v>244</v>
      </c>
      <c r="D70" s="33">
        <v>346</v>
      </c>
      <c r="E70" s="28">
        <f>786059.39</f>
        <v>786059.39</v>
      </c>
      <c r="F70" s="17">
        <f t="shared" si="3"/>
        <v>786059.39</v>
      </c>
      <c r="G70" s="17">
        <f t="shared" si="4"/>
        <v>786059.39</v>
      </c>
      <c r="H70" s="17"/>
    </row>
    <row r="71" spans="1:8" ht="47.25" x14ac:dyDescent="0.25">
      <c r="A71" s="32" t="s">
        <v>163</v>
      </c>
      <c r="B71" s="16" t="s">
        <v>164</v>
      </c>
      <c r="C71" s="31">
        <v>244</v>
      </c>
      <c r="D71" s="33">
        <v>349</v>
      </c>
      <c r="E71" s="28">
        <f>49600.5</f>
        <v>49600.5</v>
      </c>
      <c r="F71" s="17">
        <f t="shared" si="3"/>
        <v>49600.5</v>
      </c>
      <c r="G71" s="17">
        <f t="shared" si="4"/>
        <v>49600.5</v>
      </c>
      <c r="H71" s="17"/>
    </row>
    <row r="72" spans="1:8" ht="47.25" x14ac:dyDescent="0.25">
      <c r="A72" s="15" t="s">
        <v>69</v>
      </c>
      <c r="B72" s="16">
        <v>2650</v>
      </c>
      <c r="C72" s="14">
        <v>400</v>
      </c>
      <c r="D72" s="14"/>
      <c r="E72" s="28">
        <f>SUM(E73:E74)</f>
        <v>0</v>
      </c>
      <c r="F72" s="17">
        <f>SUM(F73:F74)</f>
        <v>0</v>
      </c>
      <c r="G72" s="17">
        <f>SUM(G73:G74)</f>
        <v>0</v>
      </c>
      <c r="H72" s="17">
        <f>SUM(H73:H74)</f>
        <v>0</v>
      </c>
    </row>
    <row r="73" spans="1:8" ht="47.25" x14ac:dyDescent="0.25">
      <c r="A73" s="15" t="s">
        <v>70</v>
      </c>
      <c r="B73" s="16">
        <v>2651</v>
      </c>
      <c r="C73" s="14">
        <v>406</v>
      </c>
      <c r="D73" s="14"/>
      <c r="E73" s="28"/>
      <c r="F73" s="17"/>
      <c r="G73" s="17"/>
      <c r="H73" s="17"/>
    </row>
    <row r="74" spans="1:8" ht="47.25" x14ac:dyDescent="0.25">
      <c r="A74" s="15" t="s">
        <v>71</v>
      </c>
      <c r="B74" s="16">
        <v>2652</v>
      </c>
      <c r="C74" s="14">
        <v>407</v>
      </c>
      <c r="D74" s="14"/>
      <c r="E74" s="28"/>
      <c r="F74" s="17"/>
      <c r="G74" s="17"/>
      <c r="H74" s="17"/>
    </row>
    <row r="75" spans="1:8" ht="31.5" x14ac:dyDescent="0.25">
      <c r="A75" s="15" t="s">
        <v>72</v>
      </c>
      <c r="B75" s="16">
        <v>3000</v>
      </c>
      <c r="C75" s="14">
        <v>100</v>
      </c>
      <c r="D75" s="14"/>
      <c r="E75" s="28">
        <f>SUM(E76:E78)</f>
        <v>0</v>
      </c>
      <c r="F75" s="17">
        <f>SUM(F76:F78)</f>
        <v>0</v>
      </c>
      <c r="G75" s="17">
        <f>SUM(G76:G78)</f>
        <v>0</v>
      </c>
      <c r="H75" s="18" t="s">
        <v>26</v>
      </c>
    </row>
    <row r="76" spans="1:8" x14ac:dyDescent="0.25">
      <c r="A76" s="15" t="s">
        <v>73</v>
      </c>
      <c r="B76" s="16">
        <v>3010</v>
      </c>
      <c r="C76" s="14"/>
      <c r="D76" s="14"/>
      <c r="E76" s="28"/>
      <c r="F76" s="17"/>
      <c r="G76" s="17"/>
      <c r="H76" s="18" t="s">
        <v>26</v>
      </c>
    </row>
    <row r="77" spans="1:8" x14ac:dyDescent="0.25">
      <c r="A77" s="15" t="s">
        <v>74</v>
      </c>
      <c r="B77" s="16">
        <v>3020</v>
      </c>
      <c r="C77" s="14"/>
      <c r="D77" s="14"/>
      <c r="E77" s="28"/>
      <c r="F77" s="17"/>
      <c r="G77" s="17"/>
      <c r="H77" s="18" t="s">
        <v>26</v>
      </c>
    </row>
    <row r="78" spans="1:8" ht="31.5" x14ac:dyDescent="0.25">
      <c r="A78" s="15" t="s">
        <v>75</v>
      </c>
      <c r="B78" s="16">
        <v>3030</v>
      </c>
      <c r="C78" s="14"/>
      <c r="D78" s="14"/>
      <c r="E78" s="28"/>
      <c r="F78" s="17"/>
      <c r="G78" s="17"/>
      <c r="H78" s="18" t="s">
        <v>26</v>
      </c>
    </row>
    <row r="79" spans="1:8" x14ac:dyDescent="0.25">
      <c r="A79" s="15" t="s">
        <v>76</v>
      </c>
      <c r="B79" s="16">
        <v>4000</v>
      </c>
      <c r="C79" s="14" t="s">
        <v>26</v>
      </c>
      <c r="D79" s="14"/>
      <c r="E79" s="28"/>
      <c r="F79" s="17"/>
      <c r="G79" s="17"/>
      <c r="H79" s="18" t="s">
        <v>26</v>
      </c>
    </row>
    <row r="80" spans="1:8" x14ac:dyDescent="0.25">
      <c r="A80" s="15" t="s">
        <v>77</v>
      </c>
      <c r="B80" s="16">
        <v>4010</v>
      </c>
      <c r="C80" s="14">
        <v>610</v>
      </c>
      <c r="D80" s="14"/>
      <c r="E80" s="28"/>
      <c r="F80" s="17"/>
      <c r="G80" s="17"/>
      <c r="H80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3"/>
  <sheetViews>
    <sheetView view="pageBreakPreview" topLeftCell="A58" zoomScale="75" zoomScaleNormal="75" zoomScaleSheetLayoutView="75" workbookViewId="0">
      <selection activeCell="C63" sqref="C63:D74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49" t="s">
        <v>81</v>
      </c>
      <c r="B1" s="49"/>
      <c r="C1" s="49"/>
      <c r="D1" s="49"/>
      <c r="E1" s="49"/>
      <c r="F1" s="49"/>
      <c r="G1" s="49"/>
      <c r="H1" s="49"/>
    </row>
    <row r="3" spans="1:8" ht="15.2" customHeight="1" x14ac:dyDescent="0.25">
      <c r="A3" s="48" t="s">
        <v>16</v>
      </c>
      <c r="B3" s="48" t="s">
        <v>17</v>
      </c>
      <c r="C3" s="48" t="s">
        <v>18</v>
      </c>
      <c r="D3" s="48" t="s">
        <v>19</v>
      </c>
      <c r="E3" s="48" t="s">
        <v>20</v>
      </c>
      <c r="F3" s="48"/>
      <c r="G3" s="48"/>
      <c r="H3" s="48"/>
    </row>
    <row r="4" spans="1:8" ht="63" x14ac:dyDescent="0.25">
      <c r="A4" s="48"/>
      <c r="B4" s="48"/>
      <c r="C4" s="48"/>
      <c r="D4" s="48"/>
      <c r="E4" s="13" t="s">
        <v>144</v>
      </c>
      <c r="F4" s="13" t="s">
        <v>145</v>
      </c>
      <c r="G4" s="13" t="s">
        <v>146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74663.5</v>
      </c>
      <c r="F6" s="28">
        <f>E6</f>
        <v>74663.5</v>
      </c>
      <c r="G6" s="28">
        <f>E6</f>
        <v>74663.5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E6+E8-E31+E78-E82</f>
        <v>1334205.9699999997</v>
      </c>
      <c r="F7" s="17">
        <f>F6+F8-F31+F78-F82</f>
        <v>1334205.9699999997</v>
      </c>
      <c r="G7" s="17">
        <f>G6+G8-G31+G78-G82</f>
        <v>1334205.9699999997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8028337.2000000002</v>
      </c>
      <c r="F8" s="17">
        <f>F9+F12+F15+F18+F22+F26+F29</f>
        <v>8028337.2000000002</v>
      </c>
      <c r="G8" s="17">
        <f>G9+G12+G15+G18+G22+G26+G29</f>
        <v>8028337.2000000002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8028337.2000000002</v>
      </c>
      <c r="F9" s="17">
        <f>SUM(F10:F11)</f>
        <v>8028337.2000000002</v>
      </c>
      <c r="G9" s="17">
        <f>SUM(G10:G11)</f>
        <v>8028337.2000000002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111682.7</v>
      </c>
      <c r="F10" s="28">
        <f>E10</f>
        <v>111682.7</v>
      </c>
      <c r="G10" s="28">
        <f>E10</f>
        <v>111682.7</v>
      </c>
      <c r="H10" s="17"/>
    </row>
    <row r="11" spans="1:8" x14ac:dyDescent="0.25">
      <c r="A11" s="15"/>
      <c r="B11" s="16">
        <v>1120</v>
      </c>
      <c r="C11" s="14"/>
      <c r="D11" s="14"/>
      <c r="E11" s="28">
        <v>7916654.5</v>
      </c>
      <c r="F11" s="28">
        <f>E11</f>
        <v>7916654.5</v>
      </c>
      <c r="G11" s="28">
        <f>E11</f>
        <v>7916654.5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E32+E39+E46+E53+E58+E60</f>
        <v>6768794.7300000004</v>
      </c>
      <c r="F31" s="17">
        <f>F32+F39+F46+F53+F58+F60</f>
        <v>6768794.7300000004</v>
      </c>
      <c r="G31" s="17">
        <f>G32+G39+G46+G53+G58+G60</f>
        <v>6768794.7300000004</v>
      </c>
      <c r="H31" s="17">
        <f>H60</f>
        <v>0</v>
      </c>
    </row>
    <row r="32" spans="1:8" ht="21.75" customHeight="1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4912126.8499999996</v>
      </c>
      <c r="F32" s="17">
        <f t="shared" ref="F32:G32" si="0">SUM(F33:F36)</f>
        <v>4912126.8499999996</v>
      </c>
      <c r="G32" s="17">
        <f t="shared" si="0"/>
        <v>4912126.8499999996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f>354222.48+2016125.93+1182064.96</f>
        <v>3552413.37</v>
      </c>
      <c r="F33" s="17">
        <f>E33</f>
        <v>3552413.37</v>
      </c>
      <c r="G33" s="17">
        <f t="shared" ref="G33:G35" si="1">F33</f>
        <v>3552413.37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f>6000</f>
        <v>6000</v>
      </c>
      <c r="F34" s="17">
        <f t="shared" ref="F34:F37" si="2">E34</f>
        <v>6000</v>
      </c>
      <c r="G34" s="17">
        <f t="shared" si="1"/>
        <v>6000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32000</v>
      </c>
      <c r="F35" s="17">
        <f t="shared" si="2"/>
        <v>32000</v>
      </c>
      <c r="G35" s="17">
        <f t="shared" si="1"/>
        <v>32000</v>
      </c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28">
        <f>99797.46+748325.77+473590.25</f>
        <v>1321713.48</v>
      </c>
      <c r="F36" s="17">
        <f t="shared" si="2"/>
        <v>1321713.48</v>
      </c>
      <c r="G36" s="28">
        <f>SUM(G37:G38)</f>
        <v>1321713.48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>
        <f>E36</f>
        <v>1321713.48</v>
      </c>
      <c r="F37" s="17">
        <f t="shared" si="2"/>
        <v>1321713.48</v>
      </c>
      <c r="G37" s="17">
        <f>E37</f>
        <v>1321713.48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SUM(E47:E51)</f>
        <v>184523.86000000002</v>
      </c>
      <c r="F46" s="17">
        <f>SUM(F47:F51)</f>
        <v>184523.86000000002</v>
      </c>
      <c r="G46" s="17">
        <f>SUM(G47:G51)</f>
        <v>184523.86000000002</v>
      </c>
      <c r="H46" s="18" t="s">
        <v>26</v>
      </c>
    </row>
    <row r="47" spans="1:8" x14ac:dyDescent="0.25">
      <c r="A47" s="15" t="s">
        <v>176</v>
      </c>
      <c r="B47" s="16">
        <v>2310</v>
      </c>
      <c r="C47" s="14">
        <v>851</v>
      </c>
      <c r="D47" s="14" t="s">
        <v>173</v>
      </c>
      <c r="E47" s="28">
        <v>17452</v>
      </c>
      <c r="F47" s="17">
        <f>E47</f>
        <v>17452</v>
      </c>
      <c r="G47" s="17">
        <f>F47</f>
        <v>17452</v>
      </c>
      <c r="H47" s="18" t="s">
        <v>26</v>
      </c>
    </row>
    <row r="48" spans="1:8" x14ac:dyDescent="0.25">
      <c r="A48" s="15" t="s">
        <v>175</v>
      </c>
      <c r="B48" s="16"/>
      <c r="C48" s="14">
        <v>852</v>
      </c>
      <c r="D48" s="14" t="s">
        <v>174</v>
      </c>
      <c r="E48" s="28">
        <v>7688.66</v>
      </c>
      <c r="F48" s="17">
        <f t="shared" ref="F48:G50" si="3">E48</f>
        <v>7688.66</v>
      </c>
      <c r="G48" s="17">
        <f t="shared" si="3"/>
        <v>7688.66</v>
      </c>
      <c r="H48" s="18"/>
    </row>
    <row r="49" spans="1:8" ht="47.25" x14ac:dyDescent="0.25">
      <c r="A49" s="15" t="s">
        <v>58</v>
      </c>
      <c r="B49" s="16">
        <v>2330</v>
      </c>
      <c r="C49" s="14">
        <v>853</v>
      </c>
      <c r="D49" s="14">
        <v>292</v>
      </c>
      <c r="E49" s="28">
        <f>138883.2</f>
        <v>138883.20000000001</v>
      </c>
      <c r="F49" s="17">
        <f t="shared" si="3"/>
        <v>138883.20000000001</v>
      </c>
      <c r="G49" s="17">
        <f t="shared" si="3"/>
        <v>138883.20000000001</v>
      </c>
      <c r="H49" s="18" t="s">
        <v>26</v>
      </c>
    </row>
    <row r="50" spans="1:8" ht="47.25" x14ac:dyDescent="0.25">
      <c r="A50" s="15" t="s">
        <v>58</v>
      </c>
      <c r="B50" s="16"/>
      <c r="C50" s="14">
        <v>853</v>
      </c>
      <c r="D50" s="14">
        <v>295</v>
      </c>
      <c r="E50" s="28">
        <v>20500</v>
      </c>
      <c r="F50" s="17">
        <f t="shared" si="3"/>
        <v>20500</v>
      </c>
      <c r="G50" s="17">
        <f t="shared" si="3"/>
        <v>20500</v>
      </c>
      <c r="H50" s="18"/>
    </row>
    <row r="51" spans="1:8" ht="63" x14ac:dyDescent="0.25">
      <c r="A51" s="15" t="s">
        <v>57</v>
      </c>
      <c r="B51" s="16">
        <v>2320</v>
      </c>
      <c r="C51" s="14">
        <v>852</v>
      </c>
      <c r="D51" s="14">
        <v>297</v>
      </c>
      <c r="E51" s="17"/>
      <c r="F51" s="17"/>
      <c r="G51" s="17"/>
      <c r="H51" s="18" t="s">
        <v>26</v>
      </c>
    </row>
    <row r="53" spans="1:8" ht="47.25" x14ac:dyDescent="0.25">
      <c r="A53" s="15" t="s">
        <v>59</v>
      </c>
      <c r="B53" s="16">
        <v>2400</v>
      </c>
      <c r="C53" s="14" t="s">
        <v>26</v>
      </c>
      <c r="D53" s="14"/>
      <c r="E53" s="17">
        <f>SUM(E54:E57)</f>
        <v>0</v>
      </c>
      <c r="F53" s="17">
        <f>SUM(F54:F57)</f>
        <v>0</v>
      </c>
      <c r="G53" s="17">
        <f>SUM(G54:G57)</f>
        <v>0</v>
      </c>
      <c r="H53" s="18" t="s">
        <v>26</v>
      </c>
    </row>
    <row r="54" spans="1:8" ht="31.5" x14ac:dyDescent="0.25">
      <c r="A54" s="15" t="s">
        <v>60</v>
      </c>
      <c r="B54" s="16">
        <v>2410</v>
      </c>
      <c r="C54" s="14">
        <v>613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61</v>
      </c>
      <c r="B55" s="16">
        <v>2420</v>
      </c>
      <c r="C55" s="14">
        <v>623</v>
      </c>
      <c r="D55" s="14"/>
      <c r="E55" s="17"/>
      <c r="F55" s="17"/>
      <c r="G55" s="17"/>
      <c r="H55" s="18" t="s">
        <v>26</v>
      </c>
    </row>
    <row r="56" spans="1:8" ht="63" x14ac:dyDescent="0.25">
      <c r="A56" s="15" t="s">
        <v>62</v>
      </c>
      <c r="B56" s="16">
        <v>2430</v>
      </c>
      <c r="C56" s="14">
        <v>634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63</v>
      </c>
      <c r="B57" s="16">
        <v>2440</v>
      </c>
      <c r="C57" s="14">
        <v>810</v>
      </c>
      <c r="D57" s="14"/>
      <c r="E57" s="17"/>
      <c r="F57" s="17"/>
      <c r="G57" s="17"/>
      <c r="H57" s="18" t="s">
        <v>26</v>
      </c>
    </row>
    <row r="58" spans="1:8" ht="31.5" x14ac:dyDescent="0.25">
      <c r="A58" s="15" t="s">
        <v>64</v>
      </c>
      <c r="B58" s="16">
        <v>2500</v>
      </c>
      <c r="C58" s="14" t="s">
        <v>26</v>
      </c>
      <c r="D58" s="14"/>
      <c r="E58" s="17"/>
      <c r="F58" s="17"/>
      <c r="G58" s="17"/>
      <c r="H58" s="18" t="s">
        <v>26</v>
      </c>
    </row>
    <row r="59" spans="1:8" ht="78.75" x14ac:dyDescent="0.25">
      <c r="A59" s="15" t="s">
        <v>65</v>
      </c>
      <c r="B59" s="16">
        <v>2520</v>
      </c>
      <c r="C59" s="14">
        <v>831</v>
      </c>
      <c r="D59" s="14"/>
      <c r="E59" s="17"/>
      <c r="F59" s="17"/>
      <c r="G59" s="17"/>
      <c r="H59" s="18" t="s">
        <v>26</v>
      </c>
    </row>
    <row r="60" spans="1:8" ht="31.5" x14ac:dyDescent="0.25">
      <c r="A60" s="15" t="s">
        <v>66</v>
      </c>
      <c r="B60" s="16">
        <v>2600</v>
      </c>
      <c r="C60" s="14" t="s">
        <v>26</v>
      </c>
      <c r="D60" s="14"/>
      <c r="E60" s="17">
        <f>E61+E62+E75</f>
        <v>1672144.02</v>
      </c>
      <c r="F60" s="17">
        <f>F61+F62+F75</f>
        <v>1672144.02</v>
      </c>
      <c r="G60" s="17">
        <f>G61+G62+G75</f>
        <v>1672144.02</v>
      </c>
      <c r="H60" s="17">
        <f>H61+H62+H75</f>
        <v>0</v>
      </c>
    </row>
    <row r="61" spans="1:8" ht="47.25" x14ac:dyDescent="0.25">
      <c r="A61" s="15" t="s">
        <v>67</v>
      </c>
      <c r="B61" s="16">
        <v>2630</v>
      </c>
      <c r="C61" s="14">
        <v>243</v>
      </c>
      <c r="D61" s="14"/>
      <c r="E61" s="17"/>
      <c r="F61" s="17"/>
      <c r="G61" s="17"/>
      <c r="H61" s="17"/>
    </row>
    <row r="62" spans="1:8" ht="31.5" x14ac:dyDescent="0.25">
      <c r="A62" s="15" t="s">
        <v>68</v>
      </c>
      <c r="B62" s="16">
        <v>2640</v>
      </c>
      <c r="C62" s="14">
        <v>244</v>
      </c>
      <c r="D62" s="14"/>
      <c r="E62" s="17">
        <f>E63+E64+E65+E66+E67+E68+E69+E70+E71+E72+E73+E75+E76+E74</f>
        <v>1672144.02</v>
      </c>
      <c r="F62" s="17">
        <f t="shared" ref="F62:G62" si="4">F63+F64+F65+F66+F67+F68+F69+F70+F71+F72+F73+F75+F76+F74</f>
        <v>1672144.02</v>
      </c>
      <c r="G62" s="17">
        <f t="shared" si="4"/>
        <v>1672144.02</v>
      </c>
      <c r="H62" s="17"/>
    </row>
    <row r="63" spans="1:8" x14ac:dyDescent="0.25">
      <c r="A63" s="32" t="s">
        <v>151</v>
      </c>
      <c r="B63" s="16">
        <v>2641</v>
      </c>
      <c r="C63" s="14">
        <v>244</v>
      </c>
      <c r="D63" s="33">
        <v>221</v>
      </c>
      <c r="E63" s="28">
        <v>5894</v>
      </c>
      <c r="F63" s="28">
        <f>E63</f>
        <v>5894</v>
      </c>
      <c r="G63" s="28">
        <f>E63</f>
        <v>5894</v>
      </c>
      <c r="H63" s="17"/>
    </row>
    <row r="64" spans="1:8" x14ac:dyDescent="0.25">
      <c r="A64" s="32" t="s">
        <v>152</v>
      </c>
      <c r="B64" s="16">
        <v>2642</v>
      </c>
      <c r="C64" s="14">
        <v>244</v>
      </c>
      <c r="D64" s="33">
        <v>222</v>
      </c>
      <c r="E64" s="28">
        <f>19549.7</f>
        <v>19549.7</v>
      </c>
      <c r="F64" s="28">
        <f t="shared" ref="F64:F74" si="5">E64</f>
        <v>19549.7</v>
      </c>
      <c r="G64" s="28">
        <f t="shared" ref="G64:G74" si="6">E64</f>
        <v>19549.7</v>
      </c>
      <c r="H64" s="17"/>
    </row>
    <row r="65" spans="1:8" x14ac:dyDescent="0.25">
      <c r="A65" s="32" t="s">
        <v>153</v>
      </c>
      <c r="B65" s="16">
        <v>2643</v>
      </c>
      <c r="C65" s="14">
        <v>244</v>
      </c>
      <c r="D65" s="33">
        <v>223</v>
      </c>
      <c r="E65" s="28">
        <f>200600.4</f>
        <v>200600.4</v>
      </c>
      <c r="F65" s="28">
        <f t="shared" si="5"/>
        <v>200600.4</v>
      </c>
      <c r="G65" s="28">
        <f t="shared" si="6"/>
        <v>200600.4</v>
      </c>
      <c r="H65" s="17"/>
    </row>
    <row r="66" spans="1:8" ht="31.5" x14ac:dyDescent="0.25">
      <c r="A66" s="32" t="s">
        <v>147</v>
      </c>
      <c r="B66" s="16">
        <v>2644</v>
      </c>
      <c r="C66" s="14">
        <v>244</v>
      </c>
      <c r="D66" s="33">
        <v>225</v>
      </c>
      <c r="E66" s="28">
        <f>371659.75</f>
        <v>371659.75</v>
      </c>
      <c r="F66" s="28">
        <f t="shared" si="5"/>
        <v>371659.75</v>
      </c>
      <c r="G66" s="28">
        <f t="shared" si="6"/>
        <v>371659.75</v>
      </c>
      <c r="H66" s="17"/>
    </row>
    <row r="67" spans="1:8" x14ac:dyDescent="0.25">
      <c r="A67" s="32" t="s">
        <v>148</v>
      </c>
      <c r="B67" s="16">
        <v>2645</v>
      </c>
      <c r="C67" s="14">
        <v>244</v>
      </c>
      <c r="D67" s="33">
        <v>226</v>
      </c>
      <c r="E67" s="28">
        <f>619610.4</f>
        <v>619610.4</v>
      </c>
      <c r="F67" s="28">
        <f t="shared" si="5"/>
        <v>619610.4</v>
      </c>
      <c r="G67" s="28">
        <f t="shared" si="6"/>
        <v>619610.4</v>
      </c>
      <c r="H67" s="17"/>
    </row>
    <row r="68" spans="1:8" x14ac:dyDescent="0.25">
      <c r="A68" s="32" t="s">
        <v>154</v>
      </c>
      <c r="B68" s="16">
        <v>2646</v>
      </c>
      <c r="C68" s="14">
        <v>244</v>
      </c>
      <c r="D68" s="33">
        <v>227</v>
      </c>
      <c r="E68" s="28">
        <f>9441.41</f>
        <v>9441.41</v>
      </c>
      <c r="F68" s="28">
        <f t="shared" si="5"/>
        <v>9441.41</v>
      </c>
      <c r="G68" s="28">
        <f t="shared" si="6"/>
        <v>9441.41</v>
      </c>
      <c r="H68" s="17"/>
    </row>
    <row r="69" spans="1:8" ht="31.5" x14ac:dyDescent="0.25">
      <c r="A69" s="32" t="s">
        <v>149</v>
      </c>
      <c r="B69" s="16">
        <v>2647</v>
      </c>
      <c r="C69" s="14">
        <v>244</v>
      </c>
      <c r="D69" s="33">
        <v>310</v>
      </c>
      <c r="E69" s="28">
        <f>12974</f>
        <v>12974</v>
      </c>
      <c r="F69" s="28">
        <f t="shared" si="5"/>
        <v>12974</v>
      </c>
      <c r="G69" s="28">
        <f t="shared" si="6"/>
        <v>12974</v>
      </c>
      <c r="H69" s="17"/>
    </row>
    <row r="70" spans="1:8" ht="47.25" x14ac:dyDescent="0.25">
      <c r="A70" s="32" t="s">
        <v>155</v>
      </c>
      <c r="B70" s="16">
        <v>2648</v>
      </c>
      <c r="C70" s="14">
        <v>244</v>
      </c>
      <c r="D70" s="33">
        <v>341</v>
      </c>
      <c r="E70" s="28">
        <f>146963.35</f>
        <v>146963.35</v>
      </c>
      <c r="F70" s="28">
        <f t="shared" si="5"/>
        <v>146963.35</v>
      </c>
      <c r="G70" s="28">
        <f t="shared" si="6"/>
        <v>146963.35</v>
      </c>
      <c r="H70" s="17"/>
    </row>
    <row r="71" spans="1:8" x14ac:dyDescent="0.25">
      <c r="A71" s="32" t="s">
        <v>156</v>
      </c>
      <c r="B71" s="16">
        <v>2649</v>
      </c>
      <c r="C71" s="14">
        <v>244</v>
      </c>
      <c r="D71" s="33">
        <v>342</v>
      </c>
      <c r="E71" s="28">
        <f>165604.66</f>
        <v>165604.66</v>
      </c>
      <c r="F71" s="28">
        <f t="shared" si="5"/>
        <v>165604.66</v>
      </c>
      <c r="G71" s="28">
        <f t="shared" si="6"/>
        <v>165604.66</v>
      </c>
      <c r="H71" s="17"/>
    </row>
    <row r="72" spans="1:8" ht="31.5" x14ac:dyDescent="0.25">
      <c r="A72" s="32" t="s">
        <v>157</v>
      </c>
      <c r="B72" s="16" t="s">
        <v>158</v>
      </c>
      <c r="C72" s="14">
        <v>244</v>
      </c>
      <c r="D72" s="33">
        <v>343</v>
      </c>
      <c r="E72" s="28"/>
      <c r="F72" s="28">
        <f t="shared" si="5"/>
        <v>0</v>
      </c>
      <c r="G72" s="28">
        <f t="shared" si="6"/>
        <v>0</v>
      </c>
      <c r="H72" s="17"/>
    </row>
    <row r="73" spans="1:8" x14ac:dyDescent="0.25">
      <c r="A73" s="32" t="s">
        <v>159</v>
      </c>
      <c r="B73" s="30"/>
      <c r="C73" s="14">
        <v>244</v>
      </c>
      <c r="D73" s="33">
        <v>345</v>
      </c>
      <c r="E73" s="28">
        <v>0</v>
      </c>
      <c r="F73" s="28">
        <f t="shared" si="5"/>
        <v>0</v>
      </c>
      <c r="G73" s="28">
        <f t="shared" si="6"/>
        <v>0</v>
      </c>
      <c r="H73" s="17"/>
    </row>
    <row r="74" spans="1:8" ht="31.5" x14ac:dyDescent="0.25">
      <c r="A74" s="32" t="s">
        <v>161</v>
      </c>
      <c r="B74" s="30"/>
      <c r="C74" s="14">
        <v>244</v>
      </c>
      <c r="D74" s="33">
        <v>346</v>
      </c>
      <c r="E74" s="28">
        <f>109866.35+9980</f>
        <v>119846.35</v>
      </c>
      <c r="F74" s="28">
        <f t="shared" si="5"/>
        <v>119846.35</v>
      </c>
      <c r="G74" s="28">
        <f t="shared" si="6"/>
        <v>119846.35</v>
      </c>
      <c r="H74" s="17"/>
    </row>
    <row r="75" spans="1:8" ht="47.25" x14ac:dyDescent="0.25">
      <c r="A75" s="15" t="s">
        <v>69</v>
      </c>
      <c r="B75" s="16">
        <v>2650</v>
      </c>
      <c r="C75" s="14">
        <v>400</v>
      </c>
      <c r="D75" s="14"/>
      <c r="E75" s="17">
        <f>SUM(E76:E77)</f>
        <v>0</v>
      </c>
      <c r="F75" s="17">
        <f>SUM(F76:F77)</f>
        <v>0</v>
      </c>
      <c r="G75" s="17">
        <f>SUM(G76:G77)</f>
        <v>0</v>
      </c>
      <c r="H75" s="17">
        <f>SUM(H76:H77)</f>
        <v>0</v>
      </c>
    </row>
    <row r="76" spans="1:8" ht="47.25" x14ac:dyDescent="0.25">
      <c r="A76" s="15" t="s">
        <v>70</v>
      </c>
      <c r="B76" s="16">
        <v>2651</v>
      </c>
      <c r="C76" s="14">
        <v>406</v>
      </c>
      <c r="D76" s="14"/>
      <c r="E76" s="17"/>
      <c r="F76" s="17"/>
      <c r="G76" s="17"/>
      <c r="H76" s="17"/>
    </row>
    <row r="77" spans="1:8" ht="47.25" x14ac:dyDescent="0.25">
      <c r="A77" s="15" t="s">
        <v>71</v>
      </c>
      <c r="B77" s="16">
        <v>2652</v>
      </c>
      <c r="C77" s="14">
        <v>407</v>
      </c>
      <c r="D77" s="14"/>
      <c r="E77" s="17"/>
      <c r="F77" s="17"/>
      <c r="G77" s="17"/>
      <c r="H77" s="17"/>
    </row>
    <row r="78" spans="1:8" ht="31.5" x14ac:dyDescent="0.25">
      <c r="A78" s="15" t="s">
        <v>72</v>
      </c>
      <c r="B78" s="16">
        <v>3000</v>
      </c>
      <c r="C78" s="14">
        <v>100</v>
      </c>
      <c r="D78" s="14"/>
      <c r="E78" s="17">
        <f>SUM(E79:E81)</f>
        <v>0</v>
      </c>
      <c r="F78" s="17">
        <f>SUM(F79:F81)</f>
        <v>0</v>
      </c>
      <c r="G78" s="17">
        <f>SUM(G79:G81)</f>
        <v>0</v>
      </c>
      <c r="H78" s="18" t="s">
        <v>26</v>
      </c>
    </row>
    <row r="79" spans="1:8" x14ac:dyDescent="0.25">
      <c r="A79" s="15" t="s">
        <v>73</v>
      </c>
      <c r="B79" s="16">
        <v>3010</v>
      </c>
      <c r="C79" s="14"/>
      <c r="D79" s="14"/>
      <c r="E79" s="17"/>
      <c r="F79" s="17"/>
      <c r="G79" s="17"/>
      <c r="H79" s="18" t="s">
        <v>26</v>
      </c>
    </row>
    <row r="80" spans="1:8" x14ac:dyDescent="0.25">
      <c r="A80" s="15" t="s">
        <v>74</v>
      </c>
      <c r="B80" s="16">
        <v>3020</v>
      </c>
      <c r="C80" s="14"/>
      <c r="D80" s="14"/>
      <c r="E80" s="17"/>
      <c r="F80" s="17"/>
      <c r="G80" s="17"/>
      <c r="H80" s="18" t="s">
        <v>26</v>
      </c>
    </row>
    <row r="81" spans="1:8" ht="31.5" x14ac:dyDescent="0.25">
      <c r="A81" s="15" t="s">
        <v>75</v>
      </c>
      <c r="B81" s="16">
        <v>3030</v>
      </c>
      <c r="C81" s="14"/>
      <c r="D81" s="14"/>
      <c r="E81" s="17"/>
      <c r="F81" s="17"/>
      <c r="G81" s="17"/>
      <c r="H81" s="18" t="s">
        <v>26</v>
      </c>
    </row>
    <row r="82" spans="1:8" x14ac:dyDescent="0.25">
      <c r="A82" s="15" t="s">
        <v>76</v>
      </c>
      <c r="B82" s="16">
        <v>4000</v>
      </c>
      <c r="C82" s="14" t="s">
        <v>26</v>
      </c>
      <c r="D82" s="14"/>
      <c r="E82" s="17"/>
      <c r="F82" s="17"/>
      <c r="G82" s="17"/>
      <c r="H82" s="18" t="s">
        <v>26</v>
      </c>
    </row>
    <row r="83" spans="1:8" x14ac:dyDescent="0.25">
      <c r="A83" s="15" t="s">
        <v>77</v>
      </c>
      <c r="B83" s="16">
        <v>4010</v>
      </c>
      <c r="C83" s="14">
        <v>610</v>
      </c>
      <c r="D83" s="14"/>
      <c r="E83" s="17"/>
      <c r="F83" s="17"/>
      <c r="G83" s="17"/>
      <c r="H83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61" orientation="landscape" r:id="rId1"/>
  <rowBreaks count="3" manualBreakCount="3">
    <brk id="30" max="16383" man="1"/>
    <brk id="45" max="16383" man="1"/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7"/>
  <sheetViews>
    <sheetView tabSelected="1" view="pageBreakPreview" zoomScale="60" zoomScaleNormal="70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H41" activeCellId="1" sqref="H24 H41"/>
    </sheetView>
  </sheetViews>
  <sheetFormatPr defaultColWidth="11.5703125" defaultRowHeight="15.75" x14ac:dyDescent="0.25"/>
  <cols>
    <col min="1" max="1" width="7.28515625" style="11" customWidth="1"/>
    <col min="2" max="2" width="36.5703125" style="11" customWidth="1"/>
    <col min="3" max="3" width="7.710937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47" t="s">
        <v>82</v>
      </c>
      <c r="B1" s="47"/>
      <c r="C1" s="47"/>
      <c r="D1" s="47"/>
      <c r="E1" s="47"/>
      <c r="F1" s="47"/>
      <c r="G1" s="47"/>
      <c r="H1" s="47"/>
      <c r="I1" s="47"/>
    </row>
    <row r="3" spans="1:9" ht="15.2" customHeight="1" x14ac:dyDescent="0.25">
      <c r="A3" s="48" t="s">
        <v>83</v>
      </c>
      <c r="B3" s="48" t="s">
        <v>16</v>
      </c>
      <c r="C3" s="48" t="s">
        <v>84</v>
      </c>
      <c r="D3" s="48" t="s">
        <v>85</v>
      </c>
      <c r="E3" s="48" t="s">
        <v>20</v>
      </c>
      <c r="F3" s="48"/>
      <c r="G3" s="48"/>
      <c r="H3" s="48"/>
      <c r="I3" s="48"/>
    </row>
    <row r="4" spans="1:9" ht="78.75" x14ac:dyDescent="0.25">
      <c r="A4" s="48"/>
      <c r="B4" s="48"/>
      <c r="C4" s="48"/>
      <c r="D4" s="48"/>
      <c r="E4" s="13" t="s">
        <v>86</v>
      </c>
      <c r="F4" s="13" t="s">
        <v>144</v>
      </c>
      <c r="G4" s="13" t="s">
        <v>145</v>
      </c>
      <c r="H4" s="13" t="s">
        <v>146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87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88</v>
      </c>
      <c r="B6" s="35" t="s">
        <v>89</v>
      </c>
      <c r="C6" s="36">
        <v>26000</v>
      </c>
      <c r="D6" s="36" t="s">
        <v>26</v>
      </c>
      <c r="E6" s="36" t="s">
        <v>26</v>
      </c>
      <c r="F6" s="34">
        <f>SUM(F7:F9)+F13</f>
        <v>399462192.81999999</v>
      </c>
      <c r="G6" s="34">
        <f>SUM(G7:G9)+G13</f>
        <v>745048884.03999996</v>
      </c>
      <c r="H6" s="34">
        <f>SUM(H7:H9)+H13</f>
        <v>336954484.04000002</v>
      </c>
      <c r="I6" s="17">
        <f>SUM(I7:I9)+I13</f>
        <v>0</v>
      </c>
    </row>
    <row r="7" spans="1:9" ht="35.450000000000003" customHeight="1" x14ac:dyDescent="0.25">
      <c r="A7" s="20" t="s">
        <v>90</v>
      </c>
      <c r="B7" s="15" t="s">
        <v>91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92</v>
      </c>
      <c r="B8" s="15" t="s">
        <v>93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94</v>
      </c>
      <c r="B9" s="15" t="s">
        <v>95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96</v>
      </c>
      <c r="B10" s="15" t="s">
        <v>97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98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99</v>
      </c>
      <c r="B12" s="15" t="s">
        <v>100</v>
      </c>
      <c r="C12" s="14"/>
      <c r="D12" s="14"/>
      <c r="E12" s="14"/>
      <c r="F12" s="17"/>
      <c r="G12" s="17"/>
      <c r="H12" s="17"/>
      <c r="I12" s="17"/>
    </row>
    <row r="13" spans="1:9" ht="110.25" x14ac:dyDescent="0.25">
      <c r="A13" s="20" t="s">
        <v>101</v>
      </c>
      <c r="B13" s="35" t="s">
        <v>102</v>
      </c>
      <c r="C13" s="36">
        <v>26400</v>
      </c>
      <c r="D13" s="36" t="s">
        <v>26</v>
      </c>
      <c r="E13" s="36" t="s">
        <v>26</v>
      </c>
      <c r="F13" s="34">
        <f>F14+F17+F22+F24+F40</f>
        <v>399462192.81999999</v>
      </c>
      <c r="G13" s="34">
        <f>G14+G17+G22+G24+G40</f>
        <v>745048884.03999996</v>
      </c>
      <c r="H13" s="34">
        <f>H14+H17+H22+H24+H40</f>
        <v>336954484.04000002</v>
      </c>
      <c r="I13" s="34">
        <f>I14+I17+I22+I24+I40</f>
        <v>0</v>
      </c>
    </row>
    <row r="14" spans="1:9" ht="63" x14ac:dyDescent="0.25">
      <c r="A14" s="20" t="s">
        <v>103</v>
      </c>
      <c r="B14" s="15" t="s">
        <v>104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105</v>
      </c>
      <c r="B15" s="15" t="s">
        <v>106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107</v>
      </c>
      <c r="B16" s="15" t="s">
        <v>100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108</v>
      </c>
      <c r="B17" s="15" t="s">
        <v>109</v>
      </c>
      <c r="C17" s="14">
        <v>26420</v>
      </c>
      <c r="D17" s="14" t="s">
        <v>26</v>
      </c>
      <c r="E17" s="14" t="s">
        <v>26</v>
      </c>
      <c r="F17" s="17">
        <f>F18+F21</f>
        <v>62507708.779999994</v>
      </c>
      <c r="G17" s="17">
        <f>G18+G21</f>
        <v>408094400</v>
      </c>
      <c r="H17" s="17">
        <f>H18+H21</f>
        <v>0</v>
      </c>
      <c r="I17" s="17">
        <f>I18+I21</f>
        <v>0</v>
      </c>
    </row>
    <row r="18" spans="1:9" ht="31.5" x14ac:dyDescent="0.25">
      <c r="A18" s="20" t="s">
        <v>110</v>
      </c>
      <c r="B18" s="35" t="s">
        <v>97</v>
      </c>
      <c r="C18" s="36">
        <v>26421</v>
      </c>
      <c r="D18" s="36" t="s">
        <v>26</v>
      </c>
      <c r="E18" s="36" t="s">
        <v>26</v>
      </c>
      <c r="F18" s="34">
        <f>F19+F20</f>
        <v>62507708.779999994</v>
      </c>
      <c r="G18" s="34">
        <f t="shared" ref="G18:H18" si="0">G19+G20</f>
        <v>408094400</v>
      </c>
      <c r="H18" s="34">
        <f t="shared" si="0"/>
        <v>0</v>
      </c>
      <c r="I18" s="34"/>
    </row>
    <row r="19" spans="1:9" x14ac:dyDescent="0.25">
      <c r="A19" s="20"/>
      <c r="B19" s="29" t="s">
        <v>148</v>
      </c>
      <c r="C19" s="14" t="s">
        <v>168</v>
      </c>
      <c r="D19" s="14">
        <v>244</v>
      </c>
      <c r="E19" s="14">
        <v>226</v>
      </c>
      <c r="F19" s="17">
        <f>'раздел-1-2'!E60</f>
        <v>4810236.55</v>
      </c>
      <c r="G19" s="17"/>
      <c r="H19" s="17"/>
      <c r="I19" s="17"/>
    </row>
    <row r="20" spans="1:9" ht="31.5" x14ac:dyDescent="0.25">
      <c r="A20" s="20"/>
      <c r="B20" s="29" t="s">
        <v>149</v>
      </c>
      <c r="C20" s="14" t="s">
        <v>169</v>
      </c>
      <c r="D20" s="14">
        <v>244</v>
      </c>
      <c r="E20" s="14">
        <v>310</v>
      </c>
      <c r="F20" s="17">
        <f>'раздел-1-2'!E61</f>
        <v>57697472.229999997</v>
      </c>
      <c r="G20" s="17">
        <v>408094400</v>
      </c>
      <c r="H20" s="17"/>
      <c r="I20" s="17"/>
    </row>
    <row r="21" spans="1:9" ht="31.5" x14ac:dyDescent="0.25">
      <c r="A21" s="20" t="s">
        <v>111</v>
      </c>
      <c r="B21" s="15" t="s">
        <v>100</v>
      </c>
      <c r="C21" s="14">
        <v>26422</v>
      </c>
      <c r="D21" s="14" t="s">
        <v>26</v>
      </c>
      <c r="E21" s="14" t="s">
        <v>26</v>
      </c>
      <c r="F21" s="17"/>
      <c r="G21" s="17"/>
      <c r="H21" s="17"/>
      <c r="I21" s="17"/>
    </row>
    <row r="22" spans="1:9" ht="47.25" x14ac:dyDescent="0.25">
      <c r="A22" s="20" t="s">
        <v>112</v>
      </c>
      <c r="B22" s="15" t="s">
        <v>113</v>
      </c>
      <c r="C22" s="14">
        <v>26430</v>
      </c>
      <c r="D22" s="14" t="s">
        <v>26</v>
      </c>
      <c r="E22" s="14" t="s">
        <v>26</v>
      </c>
      <c r="F22" s="17"/>
      <c r="G22" s="17"/>
      <c r="H22" s="17"/>
      <c r="I22" s="17"/>
    </row>
    <row r="23" spans="1:9" x14ac:dyDescent="0.25">
      <c r="A23" s="20"/>
      <c r="B23" s="15"/>
      <c r="C23" s="14" t="s">
        <v>114</v>
      </c>
      <c r="D23" s="14" t="s">
        <v>26</v>
      </c>
      <c r="E23" s="14"/>
      <c r="F23" s="17"/>
      <c r="G23" s="17"/>
      <c r="H23" s="17"/>
      <c r="I23" s="17"/>
    </row>
    <row r="24" spans="1:9" ht="31.5" x14ac:dyDescent="0.25">
      <c r="A24" s="20" t="s">
        <v>115</v>
      </c>
      <c r="B24" s="35" t="s">
        <v>116</v>
      </c>
      <c r="C24" s="36">
        <v>26440</v>
      </c>
      <c r="D24" s="36" t="s">
        <v>26</v>
      </c>
      <c r="E24" s="36" t="s">
        <v>26</v>
      </c>
      <c r="F24" s="34">
        <f>F25</f>
        <v>335282340.02000004</v>
      </c>
      <c r="G24" s="34">
        <f t="shared" ref="G24:H24" si="1">G25</f>
        <v>335282340.02000004</v>
      </c>
      <c r="H24" s="34">
        <f t="shared" si="1"/>
        <v>335282340.02000004</v>
      </c>
      <c r="I24" s="17">
        <f>SUM(I25:I39)</f>
        <v>0</v>
      </c>
    </row>
    <row r="25" spans="1:9" ht="31.5" x14ac:dyDescent="0.25">
      <c r="A25" s="20" t="s">
        <v>117</v>
      </c>
      <c r="B25" s="15" t="s">
        <v>106</v>
      </c>
      <c r="C25" s="14">
        <v>26441</v>
      </c>
      <c r="D25" s="14" t="s">
        <v>26</v>
      </c>
      <c r="E25" s="14" t="s">
        <v>26</v>
      </c>
      <c r="F25" s="17">
        <f>'раздел-1-4'!E58</f>
        <v>335282340.02000004</v>
      </c>
      <c r="G25" s="17">
        <f>'раздел-1-4'!F58</f>
        <v>335282340.02000004</v>
      </c>
      <c r="H25" s="17">
        <f>'раздел-1-4'!G56</f>
        <v>335282340.02000004</v>
      </c>
      <c r="I25" s="17"/>
    </row>
    <row r="26" spans="1:9" x14ac:dyDescent="0.25">
      <c r="A26" s="20"/>
      <c r="B26" s="32" t="s">
        <v>151</v>
      </c>
      <c r="C26" s="16">
        <v>2641</v>
      </c>
      <c r="D26" s="31">
        <v>244</v>
      </c>
      <c r="E26" s="33">
        <v>221</v>
      </c>
      <c r="F26" s="28">
        <f>601372.12</f>
        <v>601372.12</v>
      </c>
      <c r="G26" s="17">
        <f>F26</f>
        <v>601372.12</v>
      </c>
      <c r="H26" s="17">
        <f>G26</f>
        <v>601372.12</v>
      </c>
      <c r="I26" s="17"/>
    </row>
    <row r="27" spans="1:9" x14ac:dyDescent="0.25">
      <c r="A27" s="20"/>
      <c r="B27" s="32" t="s">
        <v>152</v>
      </c>
      <c r="C27" s="16">
        <v>2642</v>
      </c>
      <c r="D27" s="31">
        <v>244</v>
      </c>
      <c r="E27" s="33">
        <v>222</v>
      </c>
      <c r="F27" s="28">
        <f>22797.75</f>
        <v>22797.75</v>
      </c>
      <c r="G27" s="17">
        <f t="shared" ref="G27:H27" si="2">F27</f>
        <v>22797.75</v>
      </c>
      <c r="H27" s="17">
        <f t="shared" si="2"/>
        <v>22797.75</v>
      </c>
      <c r="I27" s="17"/>
    </row>
    <row r="28" spans="1:9" x14ac:dyDescent="0.25">
      <c r="A28" s="20"/>
      <c r="B28" s="32" t="s">
        <v>153</v>
      </c>
      <c r="C28" s="16">
        <v>2643</v>
      </c>
      <c r="D28" s="31">
        <v>244</v>
      </c>
      <c r="E28" s="33">
        <v>223</v>
      </c>
      <c r="F28" s="28">
        <f>408764.16+1927877.56+342565.87</f>
        <v>2679207.5900000003</v>
      </c>
      <c r="G28" s="17">
        <f t="shared" ref="G28:H28" si="3">F28</f>
        <v>2679207.5900000003</v>
      </c>
      <c r="H28" s="17">
        <f t="shared" si="3"/>
        <v>2679207.5900000003</v>
      </c>
      <c r="I28" s="17"/>
    </row>
    <row r="29" spans="1:9" ht="31.5" x14ac:dyDescent="0.25">
      <c r="A29" s="20"/>
      <c r="B29" s="32" t="s">
        <v>147</v>
      </c>
      <c r="C29" s="16">
        <v>2644</v>
      </c>
      <c r="D29" s="31">
        <v>244</v>
      </c>
      <c r="E29" s="33">
        <v>225</v>
      </c>
      <c r="F29" s="28">
        <f>3851386.12+70500+402819.58</f>
        <v>4324705.7</v>
      </c>
      <c r="G29" s="17">
        <f t="shared" ref="G29:H29" si="4">F29</f>
        <v>4324705.7</v>
      </c>
      <c r="H29" s="17">
        <f t="shared" si="4"/>
        <v>4324705.7</v>
      </c>
      <c r="I29" s="17"/>
    </row>
    <row r="30" spans="1:9" x14ac:dyDescent="0.25">
      <c r="A30" s="20"/>
      <c r="B30" s="32" t="s">
        <v>148</v>
      </c>
      <c r="C30" s="16">
        <v>2645</v>
      </c>
      <c r="D30" s="31">
        <v>244</v>
      </c>
      <c r="E30" s="33">
        <v>226</v>
      </c>
      <c r="F30" s="28">
        <f>13412641.45</f>
        <v>13412641.449999999</v>
      </c>
      <c r="G30" s="17">
        <f t="shared" ref="G30:H30" si="5">F30</f>
        <v>13412641.449999999</v>
      </c>
      <c r="H30" s="17">
        <f t="shared" si="5"/>
        <v>13412641.449999999</v>
      </c>
      <c r="I30" s="17"/>
    </row>
    <row r="31" spans="1:9" x14ac:dyDescent="0.25">
      <c r="A31" s="20"/>
      <c r="B31" s="32" t="s">
        <v>154</v>
      </c>
      <c r="C31" s="16">
        <v>2646</v>
      </c>
      <c r="D31" s="31">
        <v>244</v>
      </c>
      <c r="E31" s="33">
        <v>227</v>
      </c>
      <c r="F31" s="28">
        <v>7000</v>
      </c>
      <c r="G31" s="17">
        <f t="shared" ref="G31:H31" si="6">F31</f>
        <v>7000</v>
      </c>
      <c r="H31" s="17">
        <f t="shared" si="6"/>
        <v>7000</v>
      </c>
      <c r="I31" s="17"/>
    </row>
    <row r="32" spans="1:9" ht="31.5" x14ac:dyDescent="0.25">
      <c r="A32" s="20"/>
      <c r="B32" s="32" t="s">
        <v>149</v>
      </c>
      <c r="C32" s="16">
        <v>2647</v>
      </c>
      <c r="D32" s="31">
        <v>244</v>
      </c>
      <c r="E32" s="33">
        <v>310</v>
      </c>
      <c r="F32" s="28">
        <f>319055.39+757109.58+66494.32+92191.7</f>
        <v>1234850.99</v>
      </c>
      <c r="G32" s="17">
        <f t="shared" ref="G32:H32" si="7">F32</f>
        <v>1234850.99</v>
      </c>
      <c r="H32" s="17">
        <f t="shared" si="7"/>
        <v>1234850.99</v>
      </c>
      <c r="I32" s="17"/>
    </row>
    <row r="33" spans="1:9" ht="47.25" x14ac:dyDescent="0.25">
      <c r="A33" s="20"/>
      <c r="B33" s="32" t="s">
        <v>155</v>
      </c>
      <c r="C33" s="16">
        <v>2648</v>
      </c>
      <c r="D33" s="31">
        <v>244</v>
      </c>
      <c r="E33" s="33">
        <v>341</v>
      </c>
      <c r="F33" s="28">
        <f>19759949.52+9852895.07+282766491.11-495011.28</f>
        <v>311884324.42000002</v>
      </c>
      <c r="G33" s="17">
        <f t="shared" ref="G33:H33" si="8">F33</f>
        <v>311884324.42000002</v>
      </c>
      <c r="H33" s="17">
        <f t="shared" si="8"/>
        <v>311884324.42000002</v>
      </c>
      <c r="I33" s="17"/>
    </row>
    <row r="34" spans="1:9" x14ac:dyDescent="0.25">
      <c r="A34" s="20"/>
      <c r="B34" s="32" t="s">
        <v>156</v>
      </c>
      <c r="C34" s="16">
        <v>2649</v>
      </c>
      <c r="D34" s="31">
        <v>244</v>
      </c>
      <c r="E34" s="33">
        <v>342</v>
      </c>
      <c r="F34" s="28">
        <f>100491</f>
        <v>100491</v>
      </c>
      <c r="G34" s="17">
        <f t="shared" ref="G34:H34" si="9">F34</f>
        <v>100491</v>
      </c>
      <c r="H34" s="17">
        <f t="shared" si="9"/>
        <v>100491</v>
      </c>
      <c r="I34" s="17"/>
    </row>
    <row r="35" spans="1:9" ht="31.5" x14ac:dyDescent="0.25">
      <c r="A35" s="20"/>
      <c r="B35" s="32" t="s">
        <v>157</v>
      </c>
      <c r="C35" s="16" t="s">
        <v>158</v>
      </c>
      <c r="D35" s="31">
        <v>244</v>
      </c>
      <c r="E35" s="33">
        <v>343</v>
      </c>
      <c r="F35" s="28">
        <f>179289.11</f>
        <v>179289.11</v>
      </c>
      <c r="G35" s="17">
        <f t="shared" ref="G35:H35" si="10">F35</f>
        <v>179289.11</v>
      </c>
      <c r="H35" s="17">
        <f t="shared" si="10"/>
        <v>179289.11</v>
      </c>
      <c r="I35" s="17"/>
    </row>
    <row r="36" spans="1:9" x14ac:dyDescent="0.25">
      <c r="A36" s="20"/>
      <c r="B36" s="32" t="s">
        <v>159</v>
      </c>
      <c r="C36" s="16" t="s">
        <v>160</v>
      </c>
      <c r="D36" s="31">
        <v>244</v>
      </c>
      <c r="E36" s="33">
        <v>345</v>
      </c>
      <c r="F36" s="28">
        <v>0</v>
      </c>
      <c r="G36" s="17">
        <f t="shared" ref="G36:H36" si="11">F36</f>
        <v>0</v>
      </c>
      <c r="H36" s="17">
        <f t="shared" si="11"/>
        <v>0</v>
      </c>
      <c r="I36" s="17"/>
    </row>
    <row r="37" spans="1:9" ht="31.5" x14ac:dyDescent="0.25">
      <c r="A37" s="20"/>
      <c r="B37" s="32" t="s">
        <v>161</v>
      </c>
      <c r="C37" s="16" t="s">
        <v>162</v>
      </c>
      <c r="D37" s="31">
        <v>244</v>
      </c>
      <c r="E37" s="33">
        <v>346</v>
      </c>
      <c r="F37" s="28">
        <f>786059.39</f>
        <v>786059.39</v>
      </c>
      <c r="G37" s="17">
        <f t="shared" ref="G37:H37" si="12">F37</f>
        <v>786059.39</v>
      </c>
      <c r="H37" s="17">
        <f t="shared" si="12"/>
        <v>786059.39</v>
      </c>
      <c r="I37" s="17"/>
    </row>
    <row r="38" spans="1:9" ht="47.25" x14ac:dyDescent="0.25">
      <c r="A38" s="20"/>
      <c r="B38" s="32" t="s">
        <v>163</v>
      </c>
      <c r="C38" s="16" t="s">
        <v>164</v>
      </c>
      <c r="D38" s="31">
        <v>244</v>
      </c>
      <c r="E38" s="33">
        <v>349</v>
      </c>
      <c r="F38" s="28">
        <f>49600.5</f>
        <v>49600.5</v>
      </c>
      <c r="G38" s="17">
        <f t="shared" ref="G38:H38" si="13">F38</f>
        <v>49600.5</v>
      </c>
      <c r="H38" s="17">
        <f t="shared" si="13"/>
        <v>49600.5</v>
      </c>
      <c r="I38" s="17"/>
    </row>
    <row r="39" spans="1:9" ht="31.5" x14ac:dyDescent="0.25">
      <c r="A39" s="20" t="s">
        <v>118</v>
      </c>
      <c r="B39" s="15" t="s">
        <v>100</v>
      </c>
      <c r="C39" s="14">
        <v>26442</v>
      </c>
      <c r="D39" s="14" t="s">
        <v>26</v>
      </c>
      <c r="E39" s="14" t="s">
        <v>26</v>
      </c>
      <c r="F39" s="17"/>
      <c r="G39" s="17"/>
      <c r="H39" s="17"/>
      <c r="I39" s="17"/>
    </row>
    <row r="40" spans="1:9" ht="31.5" x14ac:dyDescent="0.25">
      <c r="A40" s="20" t="s">
        <v>119</v>
      </c>
      <c r="B40" s="15" t="s">
        <v>120</v>
      </c>
      <c r="C40" s="14">
        <v>26450</v>
      </c>
      <c r="D40" s="14" t="s">
        <v>26</v>
      </c>
      <c r="E40" s="14" t="s">
        <v>26</v>
      </c>
      <c r="F40" s="17">
        <f>F41+F54</f>
        <v>1672144.02</v>
      </c>
      <c r="G40" s="17">
        <f>G41+G54</f>
        <v>1672144.02</v>
      </c>
      <c r="H40" s="17">
        <f>H41+H54</f>
        <v>1672144.02</v>
      </c>
      <c r="I40" s="17">
        <f>I41+I54</f>
        <v>0</v>
      </c>
    </row>
    <row r="41" spans="1:9" ht="31.5" x14ac:dyDescent="0.25">
      <c r="A41" s="20" t="s">
        <v>121</v>
      </c>
      <c r="B41" s="35" t="s">
        <v>97</v>
      </c>
      <c r="C41" s="36">
        <v>26451</v>
      </c>
      <c r="D41" s="36" t="s">
        <v>26</v>
      </c>
      <c r="E41" s="36" t="s">
        <v>26</v>
      </c>
      <c r="F41" s="34">
        <f>F42+F43+F44+F45+F46+F47+F48+F50+F51+F52+F49+F53</f>
        <v>1672144.02</v>
      </c>
      <c r="G41" s="34">
        <f t="shared" ref="G41:H41" si="14">G42+G43+G44+G45+G46+G47+G48+G50+G51+G52+G49+G53</f>
        <v>1672144.02</v>
      </c>
      <c r="H41" s="34">
        <f t="shared" si="14"/>
        <v>1672144.02</v>
      </c>
      <c r="I41" s="17"/>
    </row>
    <row r="42" spans="1:9" x14ac:dyDescent="0.25">
      <c r="A42" s="20"/>
      <c r="B42" s="32" t="s">
        <v>151</v>
      </c>
      <c r="C42" s="16">
        <v>2641</v>
      </c>
      <c r="D42" s="14">
        <v>244</v>
      </c>
      <c r="E42" s="33">
        <v>221</v>
      </c>
      <c r="F42" s="28">
        <v>5894</v>
      </c>
      <c r="G42" s="28">
        <f>F42</f>
        <v>5894</v>
      </c>
      <c r="H42" s="28">
        <f>F42</f>
        <v>5894</v>
      </c>
      <c r="I42" s="17"/>
    </row>
    <row r="43" spans="1:9" x14ac:dyDescent="0.25">
      <c r="A43" s="20"/>
      <c r="B43" s="32" t="s">
        <v>152</v>
      </c>
      <c r="C43" s="16">
        <v>2642</v>
      </c>
      <c r="D43" s="14">
        <v>244</v>
      </c>
      <c r="E43" s="33">
        <v>222</v>
      </c>
      <c r="F43" s="28">
        <f>19549.7</f>
        <v>19549.7</v>
      </c>
      <c r="G43" s="28">
        <f t="shared" ref="G43:G53" si="15">F43</f>
        <v>19549.7</v>
      </c>
      <c r="H43" s="28">
        <f t="shared" ref="H43:H53" si="16">F43</f>
        <v>19549.7</v>
      </c>
      <c r="I43" s="17"/>
    </row>
    <row r="44" spans="1:9" x14ac:dyDescent="0.25">
      <c r="A44" s="20"/>
      <c r="B44" s="32" t="s">
        <v>153</v>
      </c>
      <c r="C44" s="16">
        <v>2643</v>
      </c>
      <c r="D44" s="14">
        <v>244</v>
      </c>
      <c r="E44" s="33">
        <v>223</v>
      </c>
      <c r="F44" s="28">
        <f>200600.4</f>
        <v>200600.4</v>
      </c>
      <c r="G44" s="28">
        <f t="shared" si="15"/>
        <v>200600.4</v>
      </c>
      <c r="H44" s="28">
        <f t="shared" si="16"/>
        <v>200600.4</v>
      </c>
      <c r="I44" s="17"/>
    </row>
    <row r="45" spans="1:9" ht="31.5" x14ac:dyDescent="0.25">
      <c r="A45" s="20"/>
      <c r="B45" s="32" t="s">
        <v>147</v>
      </c>
      <c r="C45" s="16">
        <v>2644</v>
      </c>
      <c r="D45" s="14">
        <v>244</v>
      </c>
      <c r="E45" s="33">
        <v>225</v>
      </c>
      <c r="F45" s="28">
        <f>371659.75</f>
        <v>371659.75</v>
      </c>
      <c r="G45" s="28">
        <f t="shared" si="15"/>
        <v>371659.75</v>
      </c>
      <c r="H45" s="28">
        <f t="shared" si="16"/>
        <v>371659.75</v>
      </c>
      <c r="I45" s="17"/>
    </row>
    <row r="46" spans="1:9" x14ac:dyDescent="0.25">
      <c r="A46" s="20"/>
      <c r="B46" s="32" t="s">
        <v>148</v>
      </c>
      <c r="C46" s="16">
        <v>2645</v>
      </c>
      <c r="D46" s="14">
        <v>244</v>
      </c>
      <c r="E46" s="33">
        <v>226</v>
      </c>
      <c r="F46" s="28">
        <f>619610.4</f>
        <v>619610.4</v>
      </c>
      <c r="G46" s="28">
        <f t="shared" si="15"/>
        <v>619610.4</v>
      </c>
      <c r="H46" s="28">
        <f t="shared" si="16"/>
        <v>619610.4</v>
      </c>
      <c r="I46" s="17"/>
    </row>
    <row r="47" spans="1:9" x14ac:dyDescent="0.25">
      <c r="A47" s="20"/>
      <c r="B47" s="32" t="s">
        <v>154</v>
      </c>
      <c r="C47" s="16">
        <v>2646</v>
      </c>
      <c r="D47" s="14">
        <v>244</v>
      </c>
      <c r="E47" s="33">
        <v>227</v>
      </c>
      <c r="F47" s="28">
        <f>9441.41</f>
        <v>9441.41</v>
      </c>
      <c r="G47" s="28">
        <f t="shared" si="15"/>
        <v>9441.41</v>
      </c>
      <c r="H47" s="28">
        <f t="shared" si="16"/>
        <v>9441.41</v>
      </c>
      <c r="I47" s="17"/>
    </row>
    <row r="48" spans="1:9" ht="31.5" x14ac:dyDescent="0.25">
      <c r="A48" s="20"/>
      <c r="B48" s="32" t="s">
        <v>149</v>
      </c>
      <c r="C48" s="16">
        <v>2647</v>
      </c>
      <c r="D48" s="14">
        <v>244</v>
      </c>
      <c r="E48" s="33">
        <v>310</v>
      </c>
      <c r="F48" s="28">
        <f>12974</f>
        <v>12974</v>
      </c>
      <c r="G48" s="28">
        <f t="shared" si="15"/>
        <v>12974</v>
      </c>
      <c r="H48" s="28">
        <f t="shared" si="16"/>
        <v>12974</v>
      </c>
      <c r="I48" s="17"/>
    </row>
    <row r="49" spans="1:64" ht="47.25" x14ac:dyDescent="0.25">
      <c r="A49" s="20"/>
      <c r="B49" s="32" t="s">
        <v>155</v>
      </c>
      <c r="C49" s="16">
        <v>2648</v>
      </c>
      <c r="D49" s="14">
        <v>244</v>
      </c>
      <c r="E49" s="33">
        <v>341</v>
      </c>
      <c r="F49" s="28">
        <f>146963.35</f>
        <v>146963.35</v>
      </c>
      <c r="G49" s="28">
        <f t="shared" si="15"/>
        <v>146963.35</v>
      </c>
      <c r="H49" s="28">
        <f t="shared" si="16"/>
        <v>146963.35</v>
      </c>
      <c r="I49" s="17"/>
    </row>
    <row r="50" spans="1:64" x14ac:dyDescent="0.25">
      <c r="A50" s="20"/>
      <c r="B50" s="32" t="s">
        <v>156</v>
      </c>
      <c r="C50" s="16">
        <v>2649</v>
      </c>
      <c r="D50" s="14">
        <v>244</v>
      </c>
      <c r="E50" s="33">
        <v>342</v>
      </c>
      <c r="F50" s="28">
        <f>165604.66</f>
        <v>165604.66</v>
      </c>
      <c r="G50" s="28">
        <f t="shared" si="15"/>
        <v>165604.66</v>
      </c>
      <c r="H50" s="28">
        <f t="shared" si="16"/>
        <v>165604.66</v>
      </c>
      <c r="I50" s="17"/>
    </row>
    <row r="51" spans="1:64" ht="31.5" x14ac:dyDescent="0.25">
      <c r="A51" s="20"/>
      <c r="B51" s="32" t="s">
        <v>157</v>
      </c>
      <c r="C51" s="16" t="s">
        <v>158</v>
      </c>
      <c r="D51" s="14">
        <v>244</v>
      </c>
      <c r="E51" s="33">
        <v>343</v>
      </c>
      <c r="F51" s="28"/>
      <c r="G51" s="28">
        <f t="shared" si="15"/>
        <v>0</v>
      </c>
      <c r="H51" s="28">
        <f t="shared" si="16"/>
        <v>0</v>
      </c>
      <c r="I51" s="17"/>
    </row>
    <row r="52" spans="1:64" x14ac:dyDescent="0.25">
      <c r="A52" s="20"/>
      <c r="B52" s="32" t="s">
        <v>159</v>
      </c>
      <c r="C52" s="30"/>
      <c r="D52" s="14">
        <v>244</v>
      </c>
      <c r="E52" s="33">
        <v>345</v>
      </c>
      <c r="F52" s="28">
        <v>0</v>
      </c>
      <c r="G52" s="28">
        <f t="shared" si="15"/>
        <v>0</v>
      </c>
      <c r="H52" s="28">
        <f t="shared" si="16"/>
        <v>0</v>
      </c>
      <c r="I52" s="17"/>
    </row>
    <row r="53" spans="1:64" ht="31.5" x14ac:dyDescent="0.25">
      <c r="A53" s="20"/>
      <c r="B53" s="32" t="s">
        <v>161</v>
      </c>
      <c r="C53" s="30"/>
      <c r="D53" s="14">
        <v>244</v>
      </c>
      <c r="E53" s="33">
        <v>346</v>
      </c>
      <c r="F53" s="28">
        <f>109866.35+9980</f>
        <v>119846.35</v>
      </c>
      <c r="G53" s="28">
        <f t="shared" si="15"/>
        <v>119846.35</v>
      </c>
      <c r="H53" s="28">
        <f t="shared" si="16"/>
        <v>119846.35</v>
      </c>
      <c r="I53" s="17"/>
    </row>
    <row r="54" spans="1:64" ht="31.5" x14ac:dyDescent="0.25">
      <c r="A54" s="20" t="s">
        <v>122</v>
      </c>
      <c r="B54" s="15" t="s">
        <v>100</v>
      </c>
      <c r="C54" s="14">
        <v>26452</v>
      </c>
      <c r="D54" s="14" t="s">
        <v>26</v>
      </c>
      <c r="E54" s="14" t="s">
        <v>26</v>
      </c>
      <c r="F54" s="17"/>
      <c r="G54" s="17"/>
      <c r="H54" s="17"/>
      <c r="I54" s="17"/>
    </row>
    <row r="55" spans="1:64" ht="110.25" x14ac:dyDescent="0.25">
      <c r="A55" s="21" t="s">
        <v>123</v>
      </c>
      <c r="B55" s="35" t="s">
        <v>124</v>
      </c>
      <c r="C55" s="36">
        <v>26500</v>
      </c>
      <c r="D55" s="36" t="s">
        <v>26</v>
      </c>
      <c r="E55" s="36" t="s">
        <v>26</v>
      </c>
      <c r="F55" s="34">
        <f>F56</f>
        <v>399462192.81999999</v>
      </c>
      <c r="G55" s="34">
        <f t="shared" ref="G55:H55" si="17">G56</f>
        <v>745048884.03999996</v>
      </c>
      <c r="H55" s="34">
        <f t="shared" si="17"/>
        <v>336954484.04000002</v>
      </c>
      <c r="I55" s="17">
        <f>SUM(I56:I71)</f>
        <v>0</v>
      </c>
    </row>
    <row r="56" spans="1:64" x14ac:dyDescent="0.25">
      <c r="A56" s="20" t="s">
        <v>125</v>
      </c>
      <c r="B56" s="15" t="s">
        <v>126</v>
      </c>
      <c r="C56" s="14">
        <v>26510</v>
      </c>
      <c r="D56" s="14"/>
      <c r="E56" s="14" t="s">
        <v>26</v>
      </c>
      <c r="F56" s="17">
        <f>F41+F24+F18</f>
        <v>399462192.81999999</v>
      </c>
      <c r="G56" s="17">
        <f>G41+G24+G18</f>
        <v>745048884.03999996</v>
      </c>
      <c r="H56" s="17">
        <f>H41+H24+H18</f>
        <v>336954484.04000002</v>
      </c>
      <c r="I56" s="17"/>
    </row>
    <row r="57" spans="1:64" s="39" customFormat="1" x14ac:dyDescent="0.25">
      <c r="A57" s="37"/>
      <c r="B57" s="32" t="s">
        <v>151</v>
      </c>
      <c r="C57" s="30">
        <v>2641</v>
      </c>
      <c r="D57" s="31">
        <v>244</v>
      </c>
      <c r="E57" s="33">
        <v>221</v>
      </c>
      <c r="F57" s="28">
        <f>F26+F42</f>
        <v>607266.12</v>
      </c>
      <c r="G57" s="28">
        <f t="shared" ref="G57:H57" si="18">G26+G42</f>
        <v>607266.12</v>
      </c>
      <c r="H57" s="28">
        <f t="shared" si="18"/>
        <v>607266.12</v>
      </c>
      <c r="I57" s="2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</row>
    <row r="58" spans="1:64" s="39" customFormat="1" x14ac:dyDescent="0.25">
      <c r="A58" s="37"/>
      <c r="B58" s="32" t="s">
        <v>152</v>
      </c>
      <c r="C58" s="30">
        <v>2642</v>
      </c>
      <c r="D58" s="31">
        <v>244</v>
      </c>
      <c r="E58" s="33">
        <v>222</v>
      </c>
      <c r="F58" s="28">
        <f>F27+F43</f>
        <v>42347.45</v>
      </c>
      <c r="G58" s="28">
        <f>G27+G43</f>
        <v>42347.45</v>
      </c>
      <c r="H58" s="28">
        <f>H27+H43</f>
        <v>42347.45</v>
      </c>
      <c r="I58" s="2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64" s="39" customFormat="1" x14ac:dyDescent="0.25">
      <c r="A59" s="37"/>
      <c r="B59" s="32" t="s">
        <v>153</v>
      </c>
      <c r="C59" s="30">
        <v>2643</v>
      </c>
      <c r="D59" s="31">
        <v>244</v>
      </c>
      <c r="E59" s="33">
        <v>223</v>
      </c>
      <c r="F59" s="28">
        <f>F28+F44</f>
        <v>2879807.99</v>
      </c>
      <c r="G59" s="28">
        <f>G28+G44</f>
        <v>2879807.99</v>
      </c>
      <c r="H59" s="28">
        <f>H28+H44</f>
        <v>2879807.99</v>
      </c>
      <c r="I59" s="2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1:64" s="39" customFormat="1" ht="31.5" x14ac:dyDescent="0.25">
      <c r="A60" s="37"/>
      <c r="B60" s="32" t="s">
        <v>147</v>
      </c>
      <c r="C60" s="30">
        <v>2644</v>
      </c>
      <c r="D60" s="31">
        <v>244</v>
      </c>
      <c r="E60" s="33">
        <v>225</v>
      </c>
      <c r="F60" s="28">
        <f>F29+F45</f>
        <v>4696365.45</v>
      </c>
      <c r="G60" s="28">
        <f>G29+G45</f>
        <v>4696365.45</v>
      </c>
      <c r="H60" s="28">
        <f>H29+H45</f>
        <v>4696365.45</v>
      </c>
      <c r="I60" s="2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64" s="39" customFormat="1" x14ac:dyDescent="0.25">
      <c r="A61" s="37"/>
      <c r="B61" s="32" t="s">
        <v>148</v>
      </c>
      <c r="C61" s="30">
        <v>2645</v>
      </c>
      <c r="D61" s="31">
        <v>244</v>
      </c>
      <c r="E61" s="33">
        <v>226</v>
      </c>
      <c r="F61" s="28">
        <f>F30+F46+F19</f>
        <v>18842488.399999999</v>
      </c>
      <c r="G61" s="28">
        <f t="shared" ref="G61:H61" si="19">G30+G46+G19</f>
        <v>14032251.85</v>
      </c>
      <c r="H61" s="28">
        <f t="shared" si="19"/>
        <v>14032251.85</v>
      </c>
      <c r="I61" s="2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64" s="39" customFormat="1" x14ac:dyDescent="0.25">
      <c r="A62" s="37"/>
      <c r="B62" s="32" t="s">
        <v>154</v>
      </c>
      <c r="C62" s="30">
        <v>2646</v>
      </c>
      <c r="D62" s="31">
        <v>244</v>
      </c>
      <c r="E62" s="33">
        <v>227</v>
      </c>
      <c r="F62" s="28">
        <f>F31+F47</f>
        <v>16441.41</v>
      </c>
      <c r="G62" s="28">
        <f t="shared" ref="G62:H62" si="20">G31+G47</f>
        <v>16441.41</v>
      </c>
      <c r="H62" s="28">
        <f t="shared" si="20"/>
        <v>16441.41</v>
      </c>
      <c r="I62" s="2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64" s="39" customFormat="1" ht="31.5" x14ac:dyDescent="0.25">
      <c r="A63" s="37"/>
      <c r="B63" s="32" t="s">
        <v>149</v>
      </c>
      <c r="C63" s="30">
        <v>2647</v>
      </c>
      <c r="D63" s="31">
        <v>244</v>
      </c>
      <c r="E63" s="33">
        <v>310</v>
      </c>
      <c r="F63" s="28">
        <f>F32+F48+F20</f>
        <v>58945297.219999999</v>
      </c>
      <c r="G63" s="28">
        <f>G32+G48+G20</f>
        <v>409342224.99000001</v>
      </c>
      <c r="H63" s="28">
        <f>H32+H48</f>
        <v>1247824.99</v>
      </c>
      <c r="I63" s="2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64" s="39" customFormat="1" ht="47.25" x14ac:dyDescent="0.25">
      <c r="A64" s="37"/>
      <c r="B64" s="32" t="s">
        <v>155</v>
      </c>
      <c r="C64" s="30">
        <v>2648</v>
      </c>
      <c r="D64" s="31">
        <v>244</v>
      </c>
      <c r="E64" s="33">
        <v>341</v>
      </c>
      <c r="F64" s="28">
        <f>F33+F49</f>
        <v>312031287.77000004</v>
      </c>
      <c r="G64" s="28">
        <f>G33+G49</f>
        <v>312031287.77000004</v>
      </c>
      <c r="H64" s="28">
        <f>H33+H49</f>
        <v>312031287.77000004</v>
      </c>
      <c r="I64" s="2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</row>
    <row r="65" spans="1:64" s="39" customFormat="1" x14ac:dyDescent="0.25">
      <c r="A65" s="37"/>
      <c r="B65" s="32" t="s">
        <v>156</v>
      </c>
      <c r="C65" s="30">
        <v>2649</v>
      </c>
      <c r="D65" s="31">
        <v>244</v>
      </c>
      <c r="E65" s="33">
        <v>342</v>
      </c>
      <c r="F65" s="28">
        <f>F34+F50</f>
        <v>266095.66000000003</v>
      </c>
      <c r="G65" s="28">
        <f>G34+G50</f>
        <v>266095.66000000003</v>
      </c>
      <c r="H65" s="28">
        <f>H34+H50</f>
        <v>266095.66000000003</v>
      </c>
      <c r="I65" s="2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1:64" s="39" customFormat="1" ht="31.5" x14ac:dyDescent="0.25">
      <c r="A66" s="37"/>
      <c r="B66" s="32" t="s">
        <v>157</v>
      </c>
      <c r="C66" s="30" t="s">
        <v>158</v>
      </c>
      <c r="D66" s="31">
        <v>244</v>
      </c>
      <c r="E66" s="33">
        <v>343</v>
      </c>
      <c r="F66" s="28">
        <f>F35+F51</f>
        <v>179289.11</v>
      </c>
      <c r="G66" s="28">
        <f>G35+G51</f>
        <v>179289.11</v>
      </c>
      <c r="H66" s="28">
        <f>H35+H51</f>
        <v>179289.11</v>
      </c>
      <c r="I66" s="2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 s="39" customFormat="1" x14ac:dyDescent="0.25">
      <c r="A67" s="37"/>
      <c r="B67" s="32" t="s">
        <v>159</v>
      </c>
      <c r="C67" s="30"/>
      <c r="D67" s="31">
        <v>244</v>
      </c>
      <c r="E67" s="33">
        <v>345</v>
      </c>
      <c r="F67" s="28">
        <f>F36+F52</f>
        <v>0</v>
      </c>
      <c r="G67" s="28">
        <f t="shared" ref="G67:H67" si="21">G36+G52</f>
        <v>0</v>
      </c>
      <c r="H67" s="28">
        <f t="shared" si="21"/>
        <v>0</v>
      </c>
      <c r="I67" s="2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39" customFormat="1" ht="31.5" x14ac:dyDescent="0.25">
      <c r="A68" s="37"/>
      <c r="B68" s="32" t="s">
        <v>161</v>
      </c>
      <c r="C68" s="30" t="s">
        <v>162</v>
      </c>
      <c r="D68" s="31">
        <v>244</v>
      </c>
      <c r="E68" s="33">
        <v>346</v>
      </c>
      <c r="F68" s="28">
        <f>F37+F53</f>
        <v>905905.74</v>
      </c>
      <c r="G68" s="28">
        <f t="shared" ref="G68:H68" si="22">G37+G54</f>
        <v>786059.39</v>
      </c>
      <c r="H68" s="28">
        <f t="shared" si="22"/>
        <v>786059.39</v>
      </c>
      <c r="I68" s="2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 s="39" customFormat="1" ht="47.25" x14ac:dyDescent="0.25">
      <c r="A69" s="37"/>
      <c r="B69" s="32" t="s">
        <v>163</v>
      </c>
      <c r="C69" s="30" t="s">
        <v>164</v>
      </c>
      <c r="D69" s="31">
        <v>244</v>
      </c>
      <c r="E69" s="33">
        <v>349</v>
      </c>
      <c r="F69" s="28">
        <f>F38</f>
        <v>49600.5</v>
      </c>
      <c r="G69" s="28">
        <f t="shared" ref="G69:H69" si="23">G38</f>
        <v>49600.5</v>
      </c>
      <c r="H69" s="28">
        <f t="shared" si="23"/>
        <v>49600.5</v>
      </c>
      <c r="I69" s="2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x14ac:dyDescent="0.25">
      <c r="A70" s="20" t="s">
        <v>127</v>
      </c>
      <c r="B70" s="15" t="s">
        <v>126</v>
      </c>
      <c r="C70" s="14">
        <v>26520</v>
      </c>
      <c r="D70" s="14"/>
      <c r="E70" s="14" t="s">
        <v>26</v>
      </c>
      <c r="F70" s="17"/>
      <c r="G70" s="17"/>
      <c r="H70" s="17"/>
      <c r="I70" s="17"/>
    </row>
    <row r="71" spans="1:64" x14ac:dyDescent="0.25">
      <c r="A71" s="20" t="s">
        <v>128</v>
      </c>
      <c r="B71" s="15" t="s">
        <v>126</v>
      </c>
      <c r="C71" s="14">
        <v>26530</v>
      </c>
      <c r="D71" s="14"/>
      <c r="E71" s="14" t="s">
        <v>26</v>
      </c>
      <c r="F71" s="17"/>
      <c r="G71" s="17"/>
      <c r="H71" s="17"/>
      <c r="I71" s="17"/>
    </row>
    <row r="72" spans="1:64" ht="94.5" x14ac:dyDescent="0.25">
      <c r="A72" s="21" t="s">
        <v>129</v>
      </c>
      <c r="B72" s="15" t="s">
        <v>130</v>
      </c>
      <c r="C72" s="14">
        <v>26600</v>
      </c>
      <c r="D72" s="14" t="s">
        <v>26</v>
      </c>
      <c r="E72" s="14" t="s">
        <v>26</v>
      </c>
      <c r="F72" s="17">
        <f>SUM(F73:F75)</f>
        <v>0</v>
      </c>
      <c r="G72" s="17">
        <f>SUM(G73:G75)</f>
        <v>0</v>
      </c>
      <c r="H72" s="17">
        <f>SUM(H73:H75)</f>
        <v>0</v>
      </c>
      <c r="I72" s="17">
        <f>SUM(I73:I75)</f>
        <v>0</v>
      </c>
    </row>
    <row r="73" spans="1:64" x14ac:dyDescent="0.25">
      <c r="A73" s="20" t="s">
        <v>131</v>
      </c>
      <c r="B73" s="15" t="s">
        <v>126</v>
      </c>
      <c r="C73" s="14">
        <v>26610</v>
      </c>
      <c r="D73" s="14"/>
      <c r="E73" s="14" t="s">
        <v>26</v>
      </c>
      <c r="F73" s="17"/>
      <c r="G73" s="17"/>
      <c r="H73" s="17"/>
      <c r="I73" s="17"/>
    </row>
    <row r="74" spans="1:64" x14ac:dyDescent="0.25">
      <c r="A74" s="20" t="s">
        <v>132</v>
      </c>
      <c r="B74" s="15" t="s">
        <v>126</v>
      </c>
      <c r="C74" s="14">
        <v>26620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133</v>
      </c>
      <c r="B75" s="15" t="s">
        <v>126</v>
      </c>
      <c r="C75" s="14">
        <v>26630</v>
      </c>
      <c r="D75" s="14"/>
      <c r="E75" s="14" t="s">
        <v>26</v>
      </c>
      <c r="F75" s="17"/>
      <c r="G75" s="17"/>
      <c r="H75" s="17"/>
      <c r="I75" s="17"/>
    </row>
    <row r="79" spans="1:64" ht="18.75" x14ac:dyDescent="0.3">
      <c r="A79" s="50" t="s">
        <v>134</v>
      </c>
      <c r="B79" s="50"/>
      <c r="C79" s="51" t="s">
        <v>140</v>
      </c>
      <c r="D79" s="51"/>
      <c r="E79" s="51"/>
      <c r="F79" s="51"/>
      <c r="G79" s="23"/>
      <c r="H79" s="52" t="s">
        <v>142</v>
      </c>
      <c r="I79" s="5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0" spans="1:64" ht="12.75" x14ac:dyDescent="0.2">
      <c r="A80" s="4"/>
      <c r="B80" s="4"/>
      <c r="C80" s="53" t="s">
        <v>135</v>
      </c>
      <c r="D80" s="53"/>
      <c r="E80" s="53"/>
      <c r="F80" s="53"/>
      <c r="G80" s="25" t="s">
        <v>3</v>
      </c>
      <c r="H80" s="53" t="s">
        <v>4</v>
      </c>
      <c r="I80" s="5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ht="18.75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ht="18.75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</row>
    <row r="83" spans="1:64" ht="18.75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37.9" customHeight="1" x14ac:dyDescent="0.3">
      <c r="A84" s="50" t="s">
        <v>136</v>
      </c>
      <c r="B84" s="50"/>
      <c r="C84" s="54" t="s">
        <v>165</v>
      </c>
      <c r="D84" s="54"/>
      <c r="E84" s="54"/>
      <c r="F84" s="54"/>
      <c r="G84" s="52" t="s">
        <v>166</v>
      </c>
      <c r="H84" s="52"/>
      <c r="I84" s="24" t="s">
        <v>167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5" spans="1:64" ht="12.75" x14ac:dyDescent="0.2">
      <c r="A85" s="4"/>
      <c r="B85" s="4"/>
      <c r="C85" s="53" t="s">
        <v>135</v>
      </c>
      <c r="D85" s="53"/>
      <c r="E85" s="53"/>
      <c r="F85" s="53"/>
      <c r="G85" s="53" t="s">
        <v>137</v>
      </c>
      <c r="H85" s="53"/>
      <c r="I85" s="25" t="s">
        <v>138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50" t="s">
        <v>172</v>
      </c>
      <c r="B87" s="5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</sheetData>
  <mergeCells count="17">
    <mergeCell ref="A87:B87"/>
    <mergeCell ref="A84:B84"/>
    <mergeCell ref="C84:F84"/>
    <mergeCell ref="G84:H84"/>
    <mergeCell ref="C85:F85"/>
    <mergeCell ref="G85:H85"/>
    <mergeCell ref="A79:B79"/>
    <mergeCell ref="C79:F79"/>
    <mergeCell ref="H79:I79"/>
    <mergeCell ref="C80:F80"/>
    <mergeCell ref="H80:I80"/>
    <mergeCell ref="A1:I1"/>
    <mergeCell ref="A3:A4"/>
    <mergeCell ref="B3:B4"/>
    <mergeCell ref="C3:C4"/>
    <mergeCell ref="D3:D4"/>
    <mergeCell ref="E3:I3"/>
  </mergeCells>
  <pageMargins left="0.78740157480314965" right="0.78740157480314965" top="0.78740157480314965" bottom="0.39370078740157483" header="0.51181102362204722" footer="0.51181102362204722"/>
  <pageSetup paperSize="9" scale="65" orientation="landscape" r:id="rId1"/>
  <rowBreaks count="1" manualBreakCount="1">
    <brk id="16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2021-01-05T10:32:56Z</cp:lastPrinted>
  <dcterms:created xsi:type="dcterms:W3CDTF">2019-10-21T14:53:58Z</dcterms:created>
  <dcterms:modified xsi:type="dcterms:W3CDTF">2021-01-05T10:33:30Z</dcterms:modified>
  <dc:language>ru-RU</dc:language>
</cp:coreProperties>
</file>